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Daniel.Filippi\Downloads\"/>
    </mc:Choice>
  </mc:AlternateContent>
  <xr:revisionPtr revIDLastSave="0" documentId="13_ncr:1_{73A1921A-1490-4998-AE5C-924E577EE55E}" xr6:coauthVersionLast="47" xr6:coauthVersionMax="47" xr10:uidLastSave="{00000000-0000-0000-0000-000000000000}"/>
  <bookViews>
    <workbookView xWindow="-108" yWindow="-108" windowWidth="23256" windowHeight="12576" tabRatio="750" xr2:uid="{00000000-000D-0000-FFFF-FFFF00000000}"/>
  </bookViews>
  <sheets>
    <sheet name="Performance Evaluation" sheetId="2" r:id="rId1"/>
    <sheet name="Defaults" sheetId="15" r:id="rId2"/>
    <sheet name="Test Unit Summary" sheetId="3" state="hidden" r:id="rId3"/>
    <sheet name="FIG-Annual Summary" sheetId="11" state="hidden" r:id="rId4"/>
  </sheets>
  <definedNames>
    <definedName name="AnnualPrecip">Defaults!$C$25</definedName>
    <definedName name="Area">'Performance Evaluation'!$C$21</definedName>
    <definedName name="EMC">Defaults!$C$30</definedName>
    <definedName name="ManufacturerColumn">OFFSET(#REF!,0,0,COUNTA(#REF!)-1,1)</definedName>
    <definedName name="ManufacturerList">#REF!</definedName>
    <definedName name="ManufacturerStart">#REF!</definedName>
    <definedName name="_xlnm.Print_Area" localSheetId="0">'Performance Evaluation'!$A$1:$J$77</definedName>
    <definedName name="_xlnm.Print_Area" localSheetId="2">'Test Unit Summary'!$A$1:$G$14</definedName>
    <definedName name="_xlnm.Print_Titles" localSheetId="0">'Performance Evaluation'!$1:$2</definedName>
    <definedName name="SF">Defaults!$C$32</definedName>
    <definedName name="TechnologyColumn">OFFSET(#REF!,0,0,COUNTA(#REF!)-1,1)</definedName>
    <definedName name="TechnologyList">#REF!</definedName>
    <definedName name="TechnologyStart">#REF!</definedName>
    <definedName name="WetDensity">Defaults!$C$31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5" l="1"/>
  <c r="A36" i="15"/>
  <c r="A40" i="15" l="1"/>
  <c r="A39" i="15"/>
  <c r="A38" i="15" l="1"/>
  <c r="A37" i="15" l="1"/>
  <c r="C7" i="15" l="1"/>
  <c r="C22" i="15"/>
  <c r="C23" i="15"/>
  <c r="C20" i="15"/>
  <c r="C21" i="15"/>
  <c r="C14" i="15"/>
  <c r="C18" i="15"/>
  <c r="C17" i="15"/>
  <c r="C19" i="15"/>
  <c r="C16" i="15"/>
  <c r="C11" i="15"/>
  <c r="C10" i="15"/>
  <c r="C15" i="15"/>
  <c r="C9" i="15"/>
  <c r="C8" i="15"/>
  <c r="H53" i="2"/>
  <c r="C25" i="15" l="1"/>
  <c r="B63" i="2" l="1"/>
  <c r="B64" i="2"/>
  <c r="B65" i="2"/>
  <c r="B66" i="2"/>
  <c r="B67" i="2"/>
  <c r="B68" i="2"/>
  <c r="B69" i="2"/>
  <c r="B70" i="2"/>
  <c r="B71" i="2"/>
  <c r="B62" i="2"/>
  <c r="A14" i="15"/>
  <c r="A15" i="15" s="1"/>
  <c r="A16" i="15" s="1"/>
  <c r="A17" i="15" s="1"/>
  <c r="A18" i="15" s="1"/>
  <c r="A19" i="15" s="1"/>
  <c r="A20" i="15" s="1"/>
  <c r="A21" i="15" s="1"/>
  <c r="A22" i="15" s="1"/>
  <c r="A23" i="15" s="1"/>
  <c r="A71" i="2" s="1"/>
  <c r="A67" i="2" l="1"/>
  <c r="A70" i="2"/>
  <c r="A66" i="2"/>
  <c r="A69" i="2"/>
  <c r="A65" i="2"/>
  <c r="A63" i="2"/>
  <c r="A62" i="2"/>
  <c r="A68" i="2"/>
  <c r="A64" i="2"/>
  <c r="C34" i="2"/>
  <c r="Q2" i="11" l="1"/>
  <c r="I33" i="2" l="1"/>
  <c r="F10" i="3"/>
  <c r="F9" i="3"/>
  <c r="F8" i="3"/>
  <c r="F7" i="3"/>
  <c r="F6" i="3"/>
  <c r="C13" i="3"/>
  <c r="C12" i="3"/>
  <c r="C11" i="3"/>
  <c r="C10" i="3"/>
  <c r="C9" i="3"/>
  <c r="C8" i="3"/>
  <c r="C7" i="3"/>
  <c r="C6" i="3"/>
  <c r="I34" i="2" l="1"/>
  <c r="O2" i="11" l="1"/>
  <c r="B2" i="11" l="1"/>
  <c r="B3" i="11"/>
  <c r="B4" i="11"/>
  <c r="B5" i="11"/>
  <c r="B6" i="11"/>
  <c r="B7" i="11"/>
  <c r="B8" i="11"/>
  <c r="B9" i="11"/>
  <c r="B10" i="11"/>
  <c r="B11" i="11"/>
  <c r="R2" i="11" l="1"/>
  <c r="L2" i="11" s="1"/>
  <c r="L3" i="11" l="1"/>
  <c r="L4" i="11"/>
  <c r="J34" i="2" l="1"/>
  <c r="C22" i="2" l="1"/>
  <c r="C2" i="11" l="1"/>
  <c r="K71" i="2" l="1"/>
  <c r="C3" i="11"/>
  <c r="C4" i="11" l="1"/>
  <c r="C5" i="11" l="1"/>
  <c r="H71" i="2" l="1"/>
  <c r="H62" i="2"/>
  <c r="H63" i="2"/>
  <c r="H64" i="2"/>
  <c r="H70" i="2"/>
  <c r="H69" i="2"/>
  <c r="H68" i="2"/>
  <c r="H66" i="2"/>
  <c r="H67" i="2"/>
  <c r="C6" i="11"/>
  <c r="H65" i="2" l="1"/>
  <c r="C7" i="11"/>
  <c r="C8" i="11" l="1"/>
  <c r="C9" i="11" l="1"/>
  <c r="C10" i="11" l="1"/>
  <c r="C11" i="11" l="1"/>
  <c r="C64" i="2" l="1"/>
  <c r="C69" i="2"/>
  <c r="C63" i="2"/>
  <c r="C65" i="2"/>
  <c r="C66" i="2"/>
  <c r="C67" i="2"/>
  <c r="C68" i="2"/>
  <c r="D68" i="2" s="1"/>
  <c r="C70" i="2"/>
  <c r="D70" i="2" s="1"/>
  <c r="C71" i="2"/>
  <c r="C62" i="2"/>
  <c r="A8" i="11" l="1"/>
  <c r="D64" i="2"/>
  <c r="E64" i="2" s="1"/>
  <c r="A4" i="11"/>
  <c r="A10" i="11"/>
  <c r="D67" i="2"/>
  <c r="A7" i="11"/>
  <c r="A2" i="11"/>
  <c r="D62" i="2"/>
  <c r="D65" i="2"/>
  <c r="A5" i="11"/>
  <c r="D63" i="2"/>
  <c r="A3" i="11"/>
  <c r="A11" i="11"/>
  <c r="D71" i="2"/>
  <c r="A6" i="11"/>
  <c r="D66" i="2"/>
  <c r="E68" i="2"/>
  <c r="D8" i="11"/>
  <c r="A9" i="11"/>
  <c r="D69" i="2"/>
  <c r="E70" i="2"/>
  <c r="D10" i="11"/>
  <c r="D4" i="11" l="1"/>
  <c r="E10" i="11"/>
  <c r="F70" i="2"/>
  <c r="D6" i="11"/>
  <c r="E66" i="2"/>
  <c r="E63" i="2"/>
  <c r="D3" i="11"/>
  <c r="E69" i="2"/>
  <c r="D9" i="11"/>
  <c r="D5" i="11"/>
  <c r="E65" i="2"/>
  <c r="E4" i="11"/>
  <c r="F64" i="2"/>
  <c r="E62" i="2"/>
  <c r="D2" i="11"/>
  <c r="E8" i="11"/>
  <c r="F68" i="2"/>
  <c r="D11" i="11"/>
  <c r="E71" i="2"/>
  <c r="E67" i="2"/>
  <c r="D7" i="11"/>
  <c r="E11" i="11" l="1"/>
  <c r="F71" i="2"/>
  <c r="F69" i="2"/>
  <c r="E9" i="11"/>
  <c r="F66" i="2"/>
  <c r="E6" i="11"/>
  <c r="K67" i="2"/>
  <c r="G68" i="2" s="1"/>
  <c r="F8" i="11"/>
  <c r="F63" i="2"/>
  <c r="E3" i="11"/>
  <c r="E5" i="11"/>
  <c r="F65" i="2"/>
  <c r="F10" i="11"/>
  <c r="K69" i="2"/>
  <c r="G70" i="2" s="1"/>
  <c r="E2" i="11"/>
  <c r="F62" i="2"/>
  <c r="K63" i="2"/>
  <c r="G64" i="2" s="1"/>
  <c r="F4" i="11"/>
  <c r="E7" i="11"/>
  <c r="F67" i="2"/>
  <c r="G8" i="11" l="1"/>
  <c r="I68" i="2"/>
  <c r="H8" i="11" s="1"/>
  <c r="I8" i="11" s="1"/>
  <c r="G4" i="11"/>
  <c r="I64" i="2"/>
  <c r="H4" i="11" s="1"/>
  <c r="I4" i="11" s="1"/>
  <c r="G10" i="11"/>
  <c r="I70" i="2"/>
  <c r="H10" i="11" s="1"/>
  <c r="I10" i="11" s="1"/>
  <c r="K62" i="2"/>
  <c r="G63" i="2" s="1"/>
  <c r="F3" i="11"/>
  <c r="F2" i="11"/>
  <c r="K61" i="2"/>
  <c r="G62" i="2" s="1"/>
  <c r="K66" i="2"/>
  <c r="G67" i="2" s="1"/>
  <c r="F7" i="11"/>
  <c r="K68" i="2"/>
  <c r="G69" i="2" s="1"/>
  <c r="F9" i="11"/>
  <c r="K65" i="2"/>
  <c r="G66" i="2" s="1"/>
  <c r="F6" i="11"/>
  <c r="K70" i="2"/>
  <c r="G71" i="2" s="1"/>
  <c r="F11" i="11"/>
  <c r="K64" i="2"/>
  <c r="G65" i="2" s="1"/>
  <c r="F5" i="11"/>
  <c r="G5" i="11" l="1"/>
  <c r="I65" i="2"/>
  <c r="H5" i="11" s="1"/>
  <c r="I5" i="11" s="1"/>
  <c r="G11" i="11"/>
  <c r="I71" i="2"/>
  <c r="H11" i="11" s="1"/>
  <c r="I11" i="11" s="1"/>
  <c r="G3" i="11"/>
  <c r="I63" i="2"/>
  <c r="H3" i="11" s="1"/>
  <c r="I3" i="11" s="1"/>
  <c r="G6" i="11"/>
  <c r="I66" i="2"/>
  <c r="H6" i="11" s="1"/>
  <c r="I6" i="11" s="1"/>
  <c r="G9" i="11"/>
  <c r="I69" i="2"/>
  <c r="H9" i="11" s="1"/>
  <c r="I9" i="11" s="1"/>
  <c r="G7" i="11"/>
  <c r="I67" i="2"/>
  <c r="H7" i="11" s="1"/>
  <c r="I7" i="11" s="1"/>
  <c r="G2" i="11"/>
  <c r="I62" i="2"/>
  <c r="J62" i="2" l="1"/>
  <c r="H2" i="11"/>
  <c r="I2" i="11" s="1"/>
  <c r="J63" i="2" l="1"/>
  <c r="J2" i="11"/>
  <c r="J3" i="11" l="1"/>
  <c r="J64" i="2"/>
  <c r="J65" i="2" l="1"/>
  <c r="J4" i="11"/>
  <c r="J5" i="11" l="1"/>
  <c r="J66" i="2"/>
  <c r="J67" i="2" l="1"/>
  <c r="J6" i="11"/>
  <c r="J68" i="2" l="1"/>
  <c r="J7" i="11"/>
  <c r="J8" i="11" l="1"/>
  <c r="J69" i="2"/>
  <c r="J9" i="11" l="1"/>
  <c r="J70" i="2"/>
  <c r="J10" i="11" l="1"/>
  <c r="J71" i="2"/>
  <c r="D57" i="2" l="1"/>
  <c r="C53" i="2" s="1"/>
  <c r="J11" i="11"/>
  <c r="N6" i="11" s="1"/>
  <c r="L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Shad Hussain</author>
    <author>Tim Van Seters</author>
  </authors>
  <commentList>
    <comment ref="B13" authorId="0" shapeId="0" xr:uid="{00000000-0006-0000-0000-000001000000}">
      <text>
        <r>
          <rPr>
            <b/>
            <sz val="9"/>
            <color indexed="81"/>
            <rFont val="Arial Narrow"/>
            <family val="2"/>
          </rPr>
          <t>Choose ONE of two alternatives</t>
        </r>
        <r>
          <rPr>
            <sz val="9"/>
            <color indexed="81"/>
            <rFont val="Arial Narrow"/>
            <family val="2"/>
          </rPr>
          <t xml:space="preserve">
Rationale to be supported by SWM Plan/Report.  Note that OGS do not achieve 80% TSS removal and therefore are only accepted as stand-alone devices under extenuating circumstances.</t>
        </r>
      </text>
    </comment>
    <comment ref="B17" authorId="0" shapeId="0" xr:uid="{00000000-0006-0000-0000-000002000000}">
      <text>
        <r>
          <rPr>
            <b/>
            <sz val="9"/>
            <color indexed="81"/>
            <rFont val="Arial Narrow"/>
            <family val="2"/>
          </rPr>
          <t xml:space="preserve">Minimum MTD TSS Removal Requirement - </t>
        </r>
        <r>
          <rPr>
            <sz val="9"/>
            <color indexed="81"/>
            <rFont val="Arial Narrow"/>
            <family val="2"/>
          </rPr>
          <t xml:space="preserve">To be based on SWM plan and MTD application to meet Water Quality Control Target for the site.  
</t>
        </r>
        <r>
          <rPr>
            <i/>
            <sz val="9"/>
            <color indexed="81"/>
            <rFont val="Arial Narrow"/>
            <family val="2"/>
          </rPr>
          <t>Provide rationale and support in SWM Report</t>
        </r>
      </text>
    </comment>
    <comment ref="F17" authorId="0" shapeId="0" xr:uid="{00000000-0006-0000-0000-000003000000}">
      <text>
        <r>
          <rPr>
            <b/>
            <sz val="9"/>
            <color indexed="81"/>
            <rFont val="Arial Narrow"/>
            <family val="2"/>
          </rPr>
          <t>Indicate if project land-use requires oil retention</t>
        </r>
      </text>
    </comment>
    <comment ref="C19" authorId="0" shapeId="0" xr:uid="{00000000-0006-0000-0000-000004000000}">
      <text>
        <r>
          <rPr>
            <sz val="9"/>
            <color indexed="81"/>
            <rFont val="Arial Narrow"/>
            <family val="2"/>
          </rPr>
          <t>Provide supporting drawings/schematic with catchment area and percentage imperviousness</t>
        </r>
      </text>
    </comment>
    <comment ref="B22" authorId="0" shapeId="0" xr:uid="{00000000-0006-0000-0000-000005000000}">
      <text>
        <r>
          <rPr>
            <b/>
            <sz val="9"/>
            <color indexed="81"/>
            <rFont val="Tahoma"/>
            <family val="2"/>
          </rPr>
          <t>Calculates Weighted Average Runoff Coefficient</t>
        </r>
        <r>
          <rPr>
            <sz val="9"/>
            <color indexed="81"/>
            <rFont val="Tahoma"/>
            <family val="2"/>
          </rPr>
          <t xml:space="preserve">
C = 0.9 for Impervious Surfaces
C = 0.3 for Pervious Surfaces (Clay Soil - Type D)</t>
        </r>
      </text>
    </comment>
    <comment ref="C24" authorId="0" shapeId="0" xr:uid="{00000000-0006-0000-0000-000006000000}">
      <text>
        <r>
          <rPr>
            <b/>
            <sz val="9"/>
            <color indexed="81"/>
            <rFont val="Arial Rounded MT Bold"/>
            <family val="2"/>
          </rPr>
          <t>Manufacturers are encouraged to make information regarding OGS dimensions for all tested and scaled models readily available online</t>
        </r>
        <r>
          <rPr>
            <sz val="9"/>
            <color indexed="81"/>
            <rFont val="Tahoma"/>
            <family val="2"/>
          </rPr>
          <t xml:space="preserve">
</t>
        </r>
      </text>
    </comment>
    <comment ref="B26" authorId="0" shapeId="0" xr:uid="{00000000-0006-0000-0000-000007000000}">
      <text>
        <r>
          <rPr>
            <sz val="9"/>
            <color indexed="81"/>
            <rFont val="Arial Narrow"/>
            <family val="2"/>
          </rPr>
          <t xml:space="preserve">1) MTD to be tested and verified through ISO 14034 based on the TRCA's </t>
        </r>
        <r>
          <rPr>
            <i/>
            <sz val="9"/>
            <color indexed="81"/>
            <rFont val="Arial Narrow"/>
            <family val="2"/>
          </rPr>
          <t>Procedure for Laboratory Testing of OGS</t>
        </r>
        <r>
          <rPr>
            <sz val="9"/>
            <color indexed="81"/>
            <rFont val="Arial Narrow"/>
            <family val="2"/>
          </rPr>
          <t xml:space="preserve">
2) ISO verification statement to be current and valid at the time of submission
</t>
        </r>
      </text>
    </comment>
    <comment ref="G32" authorId="0" shapeId="0" xr:uid="{00000000-0006-0000-0000-000008000000}">
      <text>
        <r>
          <rPr>
            <b/>
            <sz val="9"/>
            <color indexed="81"/>
            <rFont val="Arial Narrow"/>
            <family val="2"/>
          </rPr>
          <t xml:space="preserve">Maximum Treatment Depth = Chamber Depth minus 50% of Maximum Sediment Storage Depth
</t>
        </r>
        <r>
          <rPr>
            <i/>
            <sz val="9"/>
            <color indexed="81"/>
            <rFont val="Arial Narrow"/>
            <family val="2"/>
          </rPr>
          <t xml:space="preserve">
Chamber depth measured from the outlet invert to bottom of unit.</t>
        </r>
      </text>
    </comment>
    <comment ref="H32" authorId="0" shapeId="0" xr:uid="{00000000-0006-0000-0000-000009000000}">
      <text>
        <r>
          <rPr>
            <b/>
            <sz val="9"/>
            <color indexed="81"/>
            <rFont val="Arial Narrow"/>
            <family val="2"/>
          </rPr>
          <t>Manufacturer Recommended Sediment Accumulation Depth</t>
        </r>
        <r>
          <rPr>
            <sz val="9"/>
            <color indexed="81"/>
            <rFont val="Arial Narrow"/>
            <family val="2"/>
          </rPr>
          <t xml:space="preserve">
</t>
        </r>
        <r>
          <rPr>
            <i/>
            <sz val="9"/>
            <color indexed="81"/>
            <rFont val="Arial Narrow"/>
            <family val="2"/>
          </rPr>
          <t xml:space="preserve">
Measured from bottom of device to manufacturer recommended sediment cleanout depth</t>
        </r>
      </text>
    </comment>
    <comment ref="B34" authorId="1" shapeId="0" xr:uid="{0F7DBFC6-CA00-4F7C-A9D1-2107687A2D2C}">
      <text>
        <r>
          <rPr>
            <b/>
            <sz val="9"/>
            <color indexed="81"/>
            <rFont val="Tahoma"/>
            <family val="2"/>
          </rPr>
          <t xml:space="preserve">Scaling
</t>
        </r>
        <r>
          <rPr>
            <sz val="9"/>
            <color indexed="81"/>
            <rFont val="Tahoma"/>
            <family val="2"/>
          </rPr>
          <t xml:space="preserve">For selected OGS models that are smaller or larger than the verifiedd unit, the selected OGS will meet scaling provisions described in Section 6.0 of TRCA's </t>
        </r>
        <r>
          <rPr>
            <i/>
            <sz val="9"/>
            <color indexed="81"/>
            <rFont val="Tahoma"/>
            <family val="2"/>
          </rPr>
          <t>Procedure for Laboratory Testing of OGS</t>
        </r>
        <r>
          <rPr>
            <sz val="9"/>
            <color indexed="81"/>
            <rFont val="Tahoma"/>
            <family val="2"/>
          </rPr>
          <t xml:space="preserve">.  
</t>
        </r>
      </text>
    </comment>
    <comment ref="C36" authorId="0" shapeId="0" xr:uid="{00000000-0006-0000-0000-00000A000000}">
      <text>
        <r>
          <rPr>
            <b/>
            <sz val="9"/>
            <color indexed="81"/>
            <rFont val="Arial Narrow"/>
            <family val="2"/>
          </rPr>
          <t>Only test results reported under ISO14034:ETV verification statements will be accepted for the requested input SLRs. 
Manufacturers are encouraged to make OGS testing information readily available online.</t>
        </r>
      </text>
    </comment>
    <comment ref="J39" authorId="1" shapeId="0" xr:uid="{BEAFABAB-B966-4CAE-9E58-E47EB8C617DE}">
      <text>
        <r>
          <rPr>
            <sz val="9"/>
            <color indexed="81"/>
            <rFont val="Tahoma"/>
            <family val="2"/>
          </rPr>
          <t xml:space="preserve">In the absence of an ISO14034 test result, the 1800 SLR shall be conservatively assigned an RE value of 0%. Note that the Procedure for Laboratory Testing of OGS requires testing of seven SLRs up to 1400 L/min/m2 with the option of testing higher SLRs.
</t>
        </r>
      </text>
    </comment>
    <comment ref="B40" authorId="0" shapeId="0" xr:uid="{00000000-0006-0000-0000-00000B000000}">
      <text>
        <r>
          <rPr>
            <b/>
            <sz val="9"/>
            <color indexed="81"/>
            <rFont val="Tahoma"/>
            <family val="2"/>
          </rPr>
          <t xml:space="preserve">Sediment removal efficiency shall be based on the removal rate by mass balance for all particle sizes from the ETV-tested PSD
</t>
        </r>
        <r>
          <rPr>
            <sz val="9"/>
            <color indexed="81"/>
            <rFont val="Tahoma"/>
            <family val="2"/>
          </rPr>
          <t xml:space="preserve">
Note:  The OGS Review Sheet uses linear interpolation to determine removal efficiencies between tested Surface Loading Rates (SLR).  Unless tested, the 1800 SLR is assigned a removal efficiency of 0% and linear interpolation is used to determine REs between 1400 and 1800 SLRs.    SLRs less than the lowest SLR tested are assigned a removal efficiency value equal to that achieved at the lowest SLR.
</t>
        </r>
      </text>
    </comment>
    <comment ref="B44" authorId="0" shapeId="0" xr:uid="{00000000-0006-0000-0000-00000C000000}">
      <text>
        <r>
          <rPr>
            <b/>
            <sz val="9"/>
            <color indexed="81"/>
            <rFont val="Tahoma"/>
            <family val="2"/>
          </rPr>
          <t xml:space="preserve">Adjusted effluent concentrations measured during the Scour Test, as provided in the ISO 14034 Verification Statement </t>
        </r>
      </text>
    </comment>
    <comment ref="G46" authorId="1" shapeId="0" xr:uid="{7A3976EC-0C86-40E6-B97A-5B7937D05CFE}">
      <text>
        <r>
          <rPr>
            <b/>
            <sz val="9"/>
            <color indexed="81"/>
            <rFont val="Tahoma"/>
            <family val="2"/>
          </rPr>
          <t>The rate at which inflows start to bypass the treatment chamber, as indicated in the ISO 14024 verification statement or technical evaluation report (the latter to be provided by vendor if applicable).  Value for information only (not used in performance calculations).</t>
        </r>
        <r>
          <rPr>
            <sz val="9"/>
            <color indexed="81"/>
            <rFont val="Tahoma"/>
            <family val="2"/>
          </rPr>
          <t xml:space="preserve">
</t>
        </r>
      </text>
    </comment>
    <comment ref="B50" authorId="0" shapeId="0" xr:uid="{00000000-0006-0000-0000-00000D000000}">
      <text>
        <r>
          <rPr>
            <b/>
            <sz val="9"/>
            <color indexed="81"/>
            <rFont val="Arial Narrow"/>
            <family val="2"/>
          </rPr>
          <t xml:space="preserve">Indicate if </t>
        </r>
        <r>
          <rPr>
            <b/>
            <i/>
            <sz val="9"/>
            <color indexed="81"/>
            <rFont val="Arial Narrow"/>
            <family val="2"/>
          </rPr>
          <t xml:space="preserve">tested </t>
        </r>
        <r>
          <rPr>
            <b/>
            <sz val="9"/>
            <color indexed="81"/>
            <rFont val="Arial Narrow"/>
            <family val="2"/>
          </rPr>
          <t>device contains an Internal By-Pass?</t>
        </r>
      </text>
    </comment>
    <comment ref="F50" authorId="0" shapeId="0" xr:uid="{00000000-0006-0000-0000-00000E000000}">
      <text>
        <r>
          <rPr>
            <b/>
            <sz val="9"/>
            <color indexed="81"/>
            <rFont val="Arial Narrow"/>
            <family val="2"/>
          </rPr>
          <t>Indicate if installation is proposed for in-line or off-line configuration.  Units with an ISO14034 scour test result greater than 30 mg/L for any of the tested SLRs must be installed off-line.</t>
        </r>
      </text>
    </comment>
    <comment ref="B51" authorId="0" shapeId="0" xr:uid="{00000000-0006-0000-0000-00000F000000}">
      <text>
        <r>
          <rPr>
            <b/>
            <sz val="9"/>
            <color indexed="81"/>
            <rFont val="Arial Narrow"/>
            <family val="2"/>
          </rPr>
          <t xml:space="preserve">Indicate if upstream flow attenuation is proposed prior to entering MTD using storage and quantity control measures </t>
        </r>
      </text>
    </comment>
    <comment ref="F51" authorId="0" shapeId="0" xr:uid="{00000000-0006-0000-0000-000010000000}">
      <text>
        <r>
          <rPr>
            <b/>
            <sz val="9"/>
            <color indexed="81"/>
            <rFont val="Arial Narrow"/>
            <family val="2"/>
          </rPr>
          <t xml:space="preserve">If applicable, enter flow for most limiting of the following scenarios:
</t>
        </r>
        <r>
          <rPr>
            <sz val="9"/>
            <color indexed="81"/>
            <rFont val="Arial Narrow"/>
            <family val="2"/>
          </rPr>
          <t>1) Where OFF-LINE installation is proposed, enter maximum treatment flow to proposed MTD based on incoming sewer capacity from flow diversion structure to MTD. 
2) Where FLOW ATTENUATION is proposed, enter maximum treatment flow to MTD based on hydrologic modelling and flow routing through entire SWM system (including treatment train) using water quality design storm.
Provide all supporting drawings, details, hydrologic models and hydraulic calculations (incl. stage-storage-discharge curve for upstream storage structures) of upstream storage or other treatment train.</t>
        </r>
      </text>
    </comment>
    <comment ref="B53" authorId="0" shapeId="0" xr:uid="{00000000-0006-0000-0000-000011000000}">
      <text>
        <r>
          <rPr>
            <b/>
            <sz val="9"/>
            <color indexed="81"/>
            <rFont val="Arial Narrow"/>
            <family val="2"/>
          </rPr>
          <t>Annual Storage Volume Requirement for Once a Year Cleanout [m3] 
= Satefy Factor * Annual TSS Removal [%] x EMC [mg/L] x Annual Precipitation [m] x Catchment Area [m2] x 1000 [L/m3]) / Wet Density [kg/m3] x 10^6 [mg/kg]</t>
        </r>
      </text>
    </comment>
    <comment ref="F53" authorId="0" shapeId="0" xr:uid="{00000000-0006-0000-0000-000012000000}">
      <text>
        <r>
          <rPr>
            <b/>
            <sz val="9"/>
            <color indexed="81"/>
            <rFont val="Arial Narrow"/>
            <family val="2"/>
          </rPr>
          <t>Based on volume of storage contained up to manufacturer recommended maximum sediment accumulation depth</t>
        </r>
      </text>
    </comment>
    <comment ref="C61" authorId="0" shapeId="0" xr:uid="{00000000-0006-0000-0000-000013000000}">
      <text>
        <r>
          <rPr>
            <b/>
            <sz val="9"/>
            <color indexed="81"/>
            <rFont val="Arial Narrow"/>
            <family val="2"/>
          </rPr>
          <t xml:space="preserve">Average Year Rainfall Volume-Intensity Analysis </t>
        </r>
        <r>
          <rPr>
            <sz val="9"/>
            <color indexed="81"/>
            <rFont val="Arial Narrow"/>
            <family val="2"/>
          </rPr>
          <t>[See Tab - Municipal Defaults]</t>
        </r>
      </text>
    </comment>
    <comment ref="D61" authorId="0" shapeId="0" xr:uid="{00000000-0006-0000-0000-000014000000}">
      <text>
        <r>
          <rPr>
            <b/>
            <sz val="9"/>
            <color indexed="81"/>
            <rFont val="Arial Narrow"/>
            <family val="2"/>
          </rPr>
          <t>Peak Runoff Flow = Runoff Coefficient x Design Rainfall Intensity [Column III] x Catchment Area</t>
        </r>
      </text>
    </comment>
    <comment ref="E61" authorId="0" shapeId="0" xr:uid="{00000000-0006-0000-0000-000015000000}">
      <text>
        <r>
          <rPr>
            <b/>
            <sz val="9"/>
            <color indexed="81"/>
            <rFont val="Arial Narrow"/>
            <family val="2"/>
          </rPr>
          <t xml:space="preserve">Rule 1 - If installed in-line with NO flow attenuation/reduction, </t>
        </r>
        <r>
          <rPr>
            <sz val="9"/>
            <color indexed="81"/>
            <rFont val="Arial Narrow"/>
            <family val="2"/>
          </rPr>
          <t xml:space="preserve">
Design Inflow to MTD = Peak Runoff Flow [Column IV]</t>
        </r>
        <r>
          <rPr>
            <b/>
            <sz val="9"/>
            <color indexed="81"/>
            <rFont val="Arial Narrow"/>
            <family val="2"/>
          </rPr>
          <t xml:space="preserve">
Rule 2 - If installed off-line OR WITH flow attenuation/reduction </t>
        </r>
        <r>
          <rPr>
            <sz val="9"/>
            <color indexed="81"/>
            <rFont val="Arial Narrow"/>
            <family val="2"/>
          </rPr>
          <t>[See Section 6]</t>
        </r>
        <r>
          <rPr>
            <b/>
            <sz val="9"/>
            <color indexed="81"/>
            <rFont val="Arial Narrow"/>
            <family val="2"/>
          </rPr>
          <t xml:space="preserve">, </t>
        </r>
        <r>
          <rPr>
            <sz val="9"/>
            <color indexed="81"/>
            <rFont val="Arial Narrow"/>
            <family val="2"/>
          </rPr>
          <t xml:space="preserve">
i) When, Peak Runoff Flow [Column IV] &lt; Max Treatment Flow 
Design Flow = Peak Runoff Flow [Column IV]
ii) When, Peak Runoff Flow [Column IV] &gt;= Max Treatment Flow
Design Flow = Max Treatment Flow</t>
        </r>
      </text>
    </comment>
    <comment ref="F61" authorId="0" shapeId="0" xr:uid="{00000000-0006-0000-0000-000016000000}">
      <text>
        <r>
          <rPr>
            <b/>
            <sz val="9"/>
            <color indexed="81"/>
            <rFont val="Arial Narrow"/>
            <family val="2"/>
          </rPr>
          <t>Design Surface Loading Rate (SLR) = Design Flow [Column V] / Proposed MTD Surface Area</t>
        </r>
      </text>
    </comment>
    <comment ref="G61" authorId="0" shapeId="0" xr:uid="{00000000-0006-0000-0000-000017000000}">
      <text>
        <r>
          <rPr>
            <b/>
            <sz val="9"/>
            <color indexed="81"/>
            <rFont val="Arial Narrow"/>
            <family val="2"/>
          </rPr>
          <t xml:space="preserve">Evaluated % TSS Removal for Design SLR interpolated from Tested % TSS Removal vs Tested SLR </t>
        </r>
        <r>
          <rPr>
            <sz val="9"/>
            <color indexed="81"/>
            <rFont val="Arial Narrow"/>
            <family val="2"/>
          </rPr>
          <t>[See Section 5]</t>
        </r>
        <r>
          <rPr>
            <b/>
            <sz val="9"/>
            <color indexed="81"/>
            <rFont val="Arial Narrow"/>
            <family val="2"/>
          </rPr>
          <t xml:space="preserve">
</t>
        </r>
        <r>
          <rPr>
            <sz val="9"/>
            <color indexed="81"/>
            <rFont val="Arial Narrow"/>
            <family val="2"/>
          </rPr>
          <t xml:space="preserve">
Exception Rule 1 - For Design SLR &lt; Min Tested SLR, 
Evaluated TSS Removal = Maximum Tested TSS Removal
Exception Rule 2 - For Design SLR &gt; Max Tested SLR, 
Evaluated TSS Removal = Max Tested SLR * Minimum Tested TSS Removal / Design Design SLR, assuming 0% removal for all Design SLR in excess of the Maximum Tested SLR</t>
        </r>
      </text>
    </comment>
    <comment ref="H61" authorId="0" shapeId="0" xr:uid="{00000000-0006-0000-0000-000018000000}">
      <text>
        <r>
          <rPr>
            <b/>
            <sz val="9"/>
            <color indexed="81"/>
            <rFont val="Arial Narrow"/>
            <family val="2"/>
          </rPr>
          <t>Applies only for OFF-LINE configuration:</t>
        </r>
        <r>
          <rPr>
            <sz val="9"/>
            <color indexed="81"/>
            <rFont val="Arial Narrow"/>
            <family val="2"/>
          </rPr>
          <t xml:space="preserve">
Rule 1 - when Treatment Inflow [Column V] = Peak Runoff Flow [Column IV], 
Off-line % TSS Removal = Evaluated % TSS Removal [Column VII]
Rule 2 - when Design Flow [Column V] &lt; Peak Runoff Flow [Column IV], 
Off-line % TSS Removal = Evaluated % TSS Removal [Column VII] x Design Flow [Column V] / Peak Runoff Flow [Column IV]</t>
        </r>
      </text>
    </comment>
    <comment ref="I61" authorId="0" shapeId="0" xr:uid="{00000000-0006-0000-0000-000019000000}">
      <text>
        <r>
          <rPr>
            <b/>
            <sz val="9"/>
            <color indexed="81"/>
            <rFont val="Arial Narrow"/>
            <family val="2"/>
          </rPr>
          <t>Incremental % TSS Removal = % Weight Rainfall Volume [Column II] x Evaluated % TSS Removal Performance [Column VII]</t>
        </r>
      </text>
    </comment>
    <comment ref="B74" authorId="0" shapeId="0" xr:uid="{00000000-0006-0000-0000-00001A000000}">
      <text>
        <r>
          <rPr>
            <b/>
            <sz val="9"/>
            <color indexed="81"/>
            <rFont val="Arial Narrow"/>
            <family val="2"/>
          </rPr>
          <t>Licensed Professional Engineer in Ontario responsible for preparation of SWM Plan/Report for project site</t>
        </r>
        <r>
          <rPr>
            <sz val="10"/>
            <color indexed="81"/>
            <rFont val="Arial Rounded MT Bold"/>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 Van Seters</author>
    <author>Shad Hussain</author>
  </authors>
  <commentList>
    <comment ref="C7" authorId="0" shapeId="0" xr:uid="{9995FFD8-9A2F-43AF-8B43-6A686F5BD162}">
      <text>
        <r>
          <rPr>
            <sz val="9"/>
            <color indexed="81"/>
            <rFont val="Tahoma"/>
            <family val="2"/>
          </rPr>
          <t>Data from May 1 to Oct 31</t>
        </r>
      </text>
    </comment>
    <comment ref="B11" authorId="0" shapeId="0" xr:uid="{0064D68C-B948-4D98-99D4-1AB5C5B8EF17}">
      <text>
        <r>
          <rPr>
            <b/>
            <sz val="9"/>
            <color indexed="81"/>
            <rFont val="Tahoma"/>
            <family val="2"/>
          </rPr>
          <t>Hourly rainfall intensities greater than the value shown were included</t>
        </r>
        <r>
          <rPr>
            <sz val="9"/>
            <color indexed="81"/>
            <rFont val="Tahoma"/>
            <family val="2"/>
          </rPr>
          <t xml:space="preserve">
</t>
        </r>
      </text>
    </comment>
    <comment ref="L12" authorId="1" shapeId="0" xr:uid="{7D8024EC-61BE-4454-B358-05E6D6F674DE}">
      <text>
        <r>
          <rPr>
            <b/>
            <sz val="9"/>
            <color indexed="81"/>
            <rFont val="Tahoma"/>
            <family val="2"/>
          </rPr>
          <t>Input to Performance Evaluation Tab, section #7, column (iii)</t>
        </r>
      </text>
    </comment>
    <comment ref="C13" authorId="1" shapeId="0" xr:uid="{00000000-0006-0000-0100-000001000000}">
      <text>
        <r>
          <rPr>
            <b/>
            <sz val="9"/>
            <color indexed="81"/>
            <rFont val="Tahoma"/>
            <family val="2"/>
          </rPr>
          <t>Input to Performance Evaluation tab, section #7, column (iii)</t>
        </r>
      </text>
    </comment>
    <comment ref="B25" authorId="1" shapeId="0" xr:uid="{00000000-0006-0000-0100-000002000000}">
      <text>
        <r>
          <rPr>
            <b/>
            <sz val="9"/>
            <color indexed="81"/>
            <rFont val="Tahoma"/>
            <family val="2"/>
          </rPr>
          <t>Used in Annual Sediment Volume calculations</t>
        </r>
      </text>
    </comment>
    <comment ref="B29" authorId="1" shapeId="0" xr:uid="{00000000-0006-0000-0100-000003000000}">
      <text>
        <r>
          <rPr>
            <b/>
            <sz val="9"/>
            <color indexed="81"/>
            <rFont val="Tahoma"/>
            <family val="2"/>
          </rPr>
          <t>Criteria for In-Line or Off-Line installation configuration</t>
        </r>
      </text>
    </comment>
    <comment ref="B30" authorId="1" shapeId="0" xr:uid="{00000000-0006-0000-0100-000004000000}">
      <text>
        <r>
          <rPr>
            <b/>
            <sz val="9"/>
            <color indexed="81"/>
            <rFont val="Tahoma"/>
            <family val="2"/>
          </rPr>
          <t>EMC - used to calculate Annual Sediment Volume</t>
        </r>
      </text>
    </comment>
    <comment ref="B31" authorId="1" shapeId="0" xr:uid="{00000000-0006-0000-0100-000005000000}">
      <text>
        <r>
          <rPr>
            <b/>
            <sz val="9"/>
            <color indexed="81"/>
            <rFont val="Tahoma"/>
            <family val="2"/>
          </rPr>
          <t>WetDensity - Used to convert wet sediment mass to volume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Shad Hussain</author>
  </authors>
  <commentList>
    <comment ref="C5" authorId="0" shapeId="0" xr:uid="{00000000-0006-0000-0200-000001000000}">
      <text>
        <r>
          <rPr>
            <sz val="9"/>
            <color indexed="81"/>
            <rFont val="Tahoma"/>
            <family val="2"/>
          </rPr>
          <t>Based on removal from ALL particle size by mass-balance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Shad Hussain</author>
  </authors>
  <commentList>
    <comment ref="D1" authorId="0" shapeId="0" xr:uid="{00000000-0006-0000-0300-000002000000}">
      <text>
        <r>
          <rPr>
            <sz val="9"/>
            <color indexed="81"/>
            <rFont val="Tahoma"/>
            <family val="2"/>
          </rPr>
          <t>Q = CiA</t>
        </r>
      </text>
    </comment>
    <comment ref="F1" authorId="0" shapeId="0" xr:uid="{00000000-0006-0000-0300-000003000000}">
      <text>
        <r>
          <rPr>
            <sz val="9"/>
            <color indexed="81"/>
            <rFont val="Tahoma"/>
            <family val="2"/>
          </rPr>
          <t>SLR = Q / SA</t>
        </r>
      </text>
    </comment>
    <comment ref="G1" authorId="0" shapeId="0" xr:uid="{00000000-0006-0000-0300-000004000000}">
      <text>
        <r>
          <rPr>
            <sz val="9"/>
            <color indexed="81"/>
            <rFont val="Tahoma"/>
            <family val="2"/>
          </rPr>
          <t xml:space="preserve">
Design Removal interpolated from [Tested Removal vs Tested SLR based lReference ] (See Sheet 2 Input) ETV Sheet 2</t>
        </r>
      </text>
    </comment>
    <comment ref="H1" authorId="0" shapeId="0" xr:uid="{00000000-0006-0000-0300-000005000000}">
      <text>
        <r>
          <rPr>
            <sz val="9"/>
            <color indexed="81"/>
            <rFont val="Tahoma"/>
            <family val="2"/>
          </rPr>
          <t xml:space="preserve">
Percent Annual Rainfall x Removal Performance</t>
        </r>
      </text>
    </comment>
  </commentList>
</comments>
</file>

<file path=xl/sharedStrings.xml><?xml version="1.0" encoding="utf-8"?>
<sst xmlns="http://schemas.openxmlformats.org/spreadsheetml/2006/main" count="193" uniqueCount="171">
  <si>
    <t>% Imperviousness</t>
  </si>
  <si>
    <t>Catchment Area [ha]</t>
  </si>
  <si>
    <t>Surface Area [m2]</t>
  </si>
  <si>
    <t>Manufacturer Name</t>
  </si>
  <si>
    <t xml:space="preserve">Technology Name </t>
  </si>
  <si>
    <t>Tested SLR [L/min/m2]</t>
  </si>
  <si>
    <t>Match Row</t>
  </si>
  <si>
    <t>Design Surface Loading Rate [L/min/m2]</t>
  </si>
  <si>
    <t>Column1</t>
  </si>
  <si>
    <t>Column2</t>
  </si>
  <si>
    <t>Column3</t>
  </si>
  <si>
    <t>Column4</t>
  </si>
  <si>
    <t>Column5</t>
  </si>
  <si>
    <t>Column6</t>
  </si>
  <si>
    <t>Column7</t>
  </si>
  <si>
    <t>Column8</t>
  </si>
  <si>
    <t>Column9</t>
  </si>
  <si>
    <t>Design Flow 
[L/s]</t>
  </si>
  <si>
    <t>Design Flow Rate
[L/min]</t>
  </si>
  <si>
    <t>Cumulative Removal from Ann. Rainfall
(%)</t>
  </si>
  <si>
    <t>Incremental Removal from Ann. Rainfall
(%)</t>
  </si>
  <si>
    <t>Cumulative Ann. Rainfall [%]</t>
  </si>
  <si>
    <t>Design Rainfall Intensity [mm/hr]</t>
  </si>
  <si>
    <t>Evaluated TSS Removal Performance 
[%]</t>
  </si>
  <si>
    <t>Project Name</t>
  </si>
  <si>
    <t>Tested Surface Loading Rate 
[L/min/m2]</t>
  </si>
  <si>
    <t>Model</t>
  </si>
  <si>
    <t>Effluent Conc
[mg/L]</t>
  </si>
  <si>
    <t>MTD Application</t>
  </si>
  <si>
    <t>Installation Configuration</t>
  </si>
  <si>
    <t>Date</t>
  </si>
  <si>
    <t xml:space="preserve"> Treatment Depth [m]</t>
  </si>
  <si>
    <t>Describe Application</t>
  </si>
  <si>
    <t>Percent of Ave Annual Rainfall
[%]</t>
  </si>
  <si>
    <t>Total TSS Removal
[%]</t>
  </si>
  <si>
    <t>TEST MODEL - ETV TESTING AND VERIFICATION DATA</t>
  </si>
  <si>
    <t>A) Sediment Capture Test</t>
  </si>
  <si>
    <t>B) Scour Test</t>
  </si>
  <si>
    <t>Incremental Untreated Ann. Rainfall [%]</t>
  </si>
  <si>
    <t>I</t>
  </si>
  <si>
    <t>II</t>
  </si>
  <si>
    <t>III</t>
  </si>
  <si>
    <t>IV</t>
  </si>
  <si>
    <t>V</t>
  </si>
  <si>
    <t>VI</t>
  </si>
  <si>
    <t>VII</t>
  </si>
  <si>
    <t>VIII</t>
  </si>
  <si>
    <t>IX</t>
  </si>
  <si>
    <t xml:space="preserve">Area </t>
  </si>
  <si>
    <t>m-D)</t>
  </si>
  <si>
    <t xml:space="preserve">ha; Model </t>
  </si>
  <si>
    <t xml:space="preserve">Overall TSS Removal Summary - </t>
  </si>
  <si>
    <t xml:space="preserve">Tested vs Design TSS Removal Performance - </t>
  </si>
  <si>
    <t xml:space="preserve">Tested vs Design Scour Performance - </t>
  </si>
  <si>
    <t>X</t>
  </si>
  <si>
    <t xml:space="preserve">              Stand-Alone</t>
  </si>
  <si>
    <t xml:space="preserve">Recongized TSS  Removal Rate - </t>
  </si>
  <si>
    <t>1.       Project Background</t>
  </si>
  <si>
    <t>3.        Site Design Characteristics</t>
  </si>
  <si>
    <t>7.        Design Considerations</t>
  </si>
  <si>
    <t>Charts - Summary Performance</t>
  </si>
  <si>
    <t>Sediment Capture Test</t>
  </si>
  <si>
    <t>Scour Test</t>
  </si>
  <si>
    <t>Diameter [m]</t>
  </si>
  <si>
    <t>Testing/Verification</t>
  </si>
  <si>
    <t xml:space="preserve">          ISO14034/ETV Verification Statement</t>
  </si>
  <si>
    <t>Scaling Ratio</t>
  </si>
  <si>
    <t>Column72</t>
  </si>
  <si>
    <t>Removal Efficiency [%]</t>
  </si>
  <si>
    <t>Runoff Coefficient</t>
  </si>
  <si>
    <t>Effluent Conc. [mg/L]</t>
  </si>
  <si>
    <t>% Prop.</t>
  </si>
  <si>
    <t>5.        ISO14034:ETV Verified Test Results</t>
  </si>
  <si>
    <t>Evaluated TSS Removal  
[%]</t>
  </si>
  <si>
    <t>Off-Line TSS Removal [%]</t>
  </si>
  <si>
    <t>Internal By-Pass?</t>
  </si>
  <si>
    <t>Site Location</t>
  </si>
  <si>
    <t>Oil Retention?</t>
  </si>
  <si>
    <t xml:space="preserve">Proposed Model </t>
  </si>
  <si>
    <t>Proposed Model</t>
  </si>
  <si>
    <t>Peak Runoff Flow 
[L/s]</t>
  </si>
  <si>
    <t>Event Mean Concentration [mg/L]</t>
  </si>
  <si>
    <t>Municipality/City/Region</t>
  </si>
  <si>
    <t>Reference Documentation</t>
  </si>
  <si>
    <t>Laboratory Tested Model</t>
  </si>
  <si>
    <t xml:space="preserve">&lt;&lt; MECP (2003) - SWMPD - Table 6.3 - Annual Sediment Loadings </t>
  </si>
  <si>
    <t>Data Time Interval</t>
  </si>
  <si>
    <t>Data Time Range</t>
  </si>
  <si>
    <t>&lt;&lt; Environment Canada (1939-2013) - Toronto Pearson International Airport</t>
  </si>
  <si>
    <t>Flowchart - OGS Performance Evaluation Methodology</t>
  </si>
  <si>
    <t>Design Engineer</t>
  </si>
  <si>
    <t>2) Design Considerations</t>
  </si>
  <si>
    <t>Max Treatment Flow [L/s]</t>
  </si>
  <si>
    <t>Incremental Removal [%]</t>
  </si>
  <si>
    <t>Cumulative Removal [%]</t>
  </si>
  <si>
    <t>Average Annual Precipitation [m]</t>
  </si>
  <si>
    <t>Tested for Oil Retention?</t>
  </si>
  <si>
    <t>1) Average Year Volume-Intensity Analysis</t>
  </si>
  <si>
    <t>Design Intensity [mm/hr]</t>
  </si>
  <si>
    <t>See embedded comments in cells for formulas and additional descriptions</t>
  </si>
  <si>
    <t xml:space="preserve">Analysis Interval </t>
  </si>
  <si>
    <t>Design Flow to MTD 
[L/s]</t>
  </si>
  <si>
    <r>
      <t xml:space="preserve">OGS REVIEW SHEET
</t>
    </r>
    <r>
      <rPr>
        <sz val="12"/>
        <color theme="5"/>
        <rFont val="Impact"/>
        <family val="2"/>
      </rPr>
      <t>PERFORMANCE EVALUATION</t>
    </r>
  </si>
  <si>
    <t>Version 0.9 -</t>
  </si>
  <si>
    <t>Sample Development</t>
  </si>
  <si>
    <t>SWM Report, Drawings X, Y,Z</t>
  </si>
  <si>
    <t>Yes</t>
  </si>
  <si>
    <t xml:space="preserve">         CETV Laboratory Testing  Protocol</t>
  </si>
  <si>
    <t>Clean Up</t>
  </si>
  <si>
    <t>SW-1200</t>
  </si>
  <si>
    <t>All cells in blue are mandatory inputs</t>
  </si>
  <si>
    <t>In-Line</t>
  </si>
  <si>
    <t>No</t>
  </si>
  <si>
    <t>Upstream Flow Attenuation?</t>
  </si>
  <si>
    <t>Sediment Depth [m]</t>
  </si>
  <si>
    <t>SW-900</t>
  </si>
  <si>
    <t>5.        OGS Selection and Dimensions</t>
  </si>
  <si>
    <t>123 Sample Street, Toronto</t>
  </si>
  <si>
    <t>2.        Design and Performance Requirement</t>
  </si>
  <si>
    <t>Min MTD TSS Removal Req</t>
  </si>
  <si>
    <t>Treatment train application for catchment with at-source GI/LID measures to meet site-wide 80% TSS removal</t>
  </si>
  <si>
    <t>Average Year TSS Removal Claim</t>
  </si>
  <si>
    <t>9.        Performance Evaluation</t>
  </si>
  <si>
    <t>8.       Sign-Off</t>
  </si>
  <si>
    <t>Defaults based on MTD Guidelines</t>
  </si>
  <si>
    <t>Safety Factor for Clean Out Frequency [-]</t>
  </si>
  <si>
    <t>Clarity Waters, P.Eng.</t>
  </si>
  <si>
    <t xml:space="preserve">         OGS Pre-treatment to underground chamber system</t>
  </si>
  <si>
    <t>Dual Swirl</t>
  </si>
  <si>
    <t>Pearson Airport</t>
  </si>
  <si>
    <r>
      <t>Design SLR [L/min/m</t>
    </r>
    <r>
      <rPr>
        <vertAlign val="superscript"/>
        <sz val="10"/>
        <rFont val="Arial Rounded MT Bold"/>
        <family val="2"/>
      </rPr>
      <t>2</t>
    </r>
    <r>
      <rPr>
        <sz val="10"/>
        <rFont val="Arial Rounded MT Bold"/>
        <family val="2"/>
      </rPr>
      <t>]</t>
    </r>
  </si>
  <si>
    <r>
      <t>Provided Storage Vol [m</t>
    </r>
    <r>
      <rPr>
        <vertAlign val="superscript"/>
        <sz val="10"/>
        <color theme="1"/>
        <rFont val="Arial Rounded MT Bold"/>
        <family val="2"/>
      </rPr>
      <t>3</t>
    </r>
    <r>
      <rPr>
        <sz val="10"/>
        <color theme="1"/>
        <rFont val="Arial Rounded MT Bold"/>
        <family val="2"/>
      </rPr>
      <t>]</t>
    </r>
  </si>
  <si>
    <r>
      <t>Annual Sediment Volume [m</t>
    </r>
    <r>
      <rPr>
        <vertAlign val="superscript"/>
        <sz val="10"/>
        <color theme="1"/>
        <rFont val="Arial Rounded MT Bold"/>
        <family val="2"/>
      </rPr>
      <t>3</t>
    </r>
    <r>
      <rPr>
        <sz val="10"/>
        <color theme="1"/>
        <rFont val="Arial Rounded MT Bold"/>
        <family val="2"/>
      </rPr>
      <t>]</t>
    </r>
  </si>
  <si>
    <t>1980-2005</t>
  </si>
  <si>
    <t>Source:  This OGS Review Sheet has been modified by TRCA from an earlier version developed by the City of Toronto.  The City and TRCA do not make any warranty or representation, expressed or implied, with respect to the accuracy or completeness of the inormation provided through this OGS Review Sheet.</t>
  </si>
  <si>
    <r>
      <rPr>
        <b/>
        <sz val="9"/>
        <color theme="1"/>
        <rFont val="Arial Narrow"/>
        <family val="2"/>
      </rPr>
      <t>Limitations:</t>
    </r>
    <r>
      <rPr>
        <sz val="9"/>
        <color theme="1"/>
        <rFont val="Arial Narrow"/>
        <family val="2"/>
      </rPr>
      <t xml:space="preserve">
1) The OGS Review Sheet is intended for the purpose of evaluating the average year TSS removal claim from an OGS device, where proposed in a SWM Report.
2) The OGS Review Sheet is not intended for use as an engingineering design/sizing tool. OGS vendor/model selection and design should be in accordance with municipal or Conservation Authority SWM Guidelines.
3) The OGS Review Sheet is to be completed by the Design Engineer (i.e., Licensed Professional Engineer in Ontario) responsible for the preparation of the SWM Report.
4) The Design Engineer shall be responsible for the validity, accuracy, and completeness of all input data and information entered in the OGS Review Sheet</t>
    </r>
    <r>
      <rPr>
        <i/>
        <sz val="9"/>
        <color theme="1"/>
        <rFont val="Arial Narrow"/>
        <family val="2"/>
      </rPr>
      <t>.</t>
    </r>
    <r>
      <rPr>
        <sz val="9"/>
        <color theme="1"/>
        <rFont val="Arial Narrow"/>
        <family val="2"/>
      </rPr>
      <t xml:space="preserve">
5) The Design Engineer will not change, alter or vary interpretations to third party verified data used in the OGS Review Sheet, unless supported by official confirmation letter/documentation from the relevent third-party verifying agency.
6) The TRCA is not responsible for the validity or accuracy of third party-verified data, or subsequent changes to third party protocols or processes impacting such data.  
7) Completion and submission of the OGS Review Sheet does not guarantee the acceptability of an OGS device, where proposed in a SWM Report.  </t>
    </r>
  </si>
  <si>
    <t>TSS Effluent Threshold for ETV scour test [mg/L]</t>
  </si>
  <si>
    <r>
      <t xml:space="preserve">OGS REVIEW SHEET
</t>
    </r>
    <r>
      <rPr>
        <sz val="12"/>
        <color theme="5"/>
        <rFont val="Impact"/>
        <family val="2"/>
      </rPr>
      <t>DEFAULTS</t>
    </r>
  </si>
  <si>
    <t>% Volume</t>
  </si>
  <si>
    <t>60-min</t>
  </si>
  <si>
    <t>Buttonville Airport</t>
  </si>
  <si>
    <t>Locations</t>
  </si>
  <si>
    <t>Average Annual</t>
  </si>
  <si>
    <t>Toronto City</t>
  </si>
  <si>
    <t>2003-2019</t>
  </si>
  <si>
    <t>2004-2018</t>
  </si>
  <si>
    <t>Barrie-Oro</t>
  </si>
  <si>
    <t>Toronto Central - RG4</t>
  </si>
  <si>
    <t>Rainfall data</t>
  </si>
  <si>
    <t>User table</t>
  </si>
  <si>
    <t>USER INPUT</t>
  </si>
  <si>
    <t>Number of values included</t>
  </si>
  <si>
    <t>Hourly values</t>
  </si>
  <si>
    <r>
      <t>Bypass Rate (L/min/m</t>
    </r>
    <r>
      <rPr>
        <vertAlign val="superscript"/>
        <sz val="10"/>
        <color theme="1"/>
        <rFont val="Arial Rounded MT Bold"/>
        <family val="2"/>
      </rPr>
      <t>2</t>
    </r>
    <r>
      <rPr>
        <sz val="10"/>
        <color theme="1"/>
        <rFont val="Arial Rounded MT Bold"/>
        <family val="2"/>
      </rPr>
      <t>)</t>
    </r>
  </si>
  <si>
    <r>
      <t>SLR [L/min/m</t>
    </r>
    <r>
      <rPr>
        <vertAlign val="superscript"/>
        <sz val="10"/>
        <color theme="1"/>
        <rFont val="Arial Rounded MT Bold"/>
        <family val="2"/>
      </rPr>
      <t>2</t>
    </r>
    <r>
      <rPr>
        <sz val="10"/>
        <color theme="1"/>
        <rFont val="Arial Rounded MT Bold"/>
        <family val="2"/>
      </rPr>
      <t>]</t>
    </r>
  </si>
  <si>
    <t>&lt;&lt; Upper limit of influent TSS concentration used in the ISO 14034/ETV lab test of OGS MTDs</t>
  </si>
  <si>
    <r>
      <t>Wet Density [kg/m</t>
    </r>
    <r>
      <rPr>
        <vertAlign val="superscript"/>
        <sz val="10"/>
        <color theme="1"/>
        <rFont val="Arial Rounded MT Bold"/>
        <family val="2"/>
      </rPr>
      <t>3</t>
    </r>
    <r>
      <rPr>
        <sz val="10"/>
        <color theme="1"/>
        <rFont val="Arial Rounded MT Bold"/>
        <family val="2"/>
      </rPr>
      <t>]</t>
    </r>
  </si>
  <si>
    <t xml:space="preserve">&lt;&lt; CCME - CEQG for high flow, freshwater conditions.  Units exceeding threshold at any of the tested surface loading rates require offline installation </t>
  </si>
  <si>
    <t xml:space="preserve">&lt;&lt; O&amp;M clean out target in years </t>
  </si>
  <si>
    <t>Peel</t>
  </si>
  <si>
    <t>York</t>
  </si>
  <si>
    <t xml:space="preserve">Toronto </t>
  </si>
  <si>
    <t>Simcoe</t>
  </si>
  <si>
    <t>Toronto</t>
  </si>
  <si>
    <t>1986-2007</t>
  </si>
  <si>
    <t>Cummulative % Rainfall Volume</t>
  </si>
  <si>
    <t>% Rainfall Volume</t>
  </si>
  <si>
    <t>&gt;1 mm</t>
  </si>
  <si>
    <t>Hourly rainfall intensity data included</t>
  </si>
  <si>
    <t>Hourly RI data included</t>
  </si>
  <si>
    <r>
      <rPr>
        <sz val="10"/>
        <color theme="1"/>
        <rFont val="Calibri"/>
        <family val="2"/>
      </rPr>
      <t>&gt;</t>
    </r>
    <r>
      <rPr>
        <sz val="10"/>
        <color theme="1"/>
        <rFont val="Arial Rounded MT Bold"/>
        <family val="2"/>
      </rPr>
      <t xml:space="preserve"> 1mm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</si>
</sst>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
    <numFmt numFmtId="166" formatCode="0.0%"/>
    <numFmt numFmtId="167" formatCode="_-* #,##0_-;\-* #,##0_-;_-* &quot;-&quot;??_-;_-@_-"/>
    <numFmt numFmtId="168" formatCode="_-* #,##0.0_-;\-* #,##0.0_-;_-* &quot;-&quot;??_-;_-@_-"/>
    <numFmt numFmtId="169" formatCode="[$-1009]d\-mmm\-yy;@"/>
  </numFmts>
  <fonts count="56" x14ac:knownFonts="1">
    <font>
      <sz val="12"/>
      <color theme="1"/>
      <name val="Arial"/>
      <family val="2"/>
    </font>
    <font>
      <sz val="11"/>
      <color theme="1"/>
      <name val="Calibri"/>
      <family val="2"/>
      <scheme val="minor"/>
    </font>
    <font>
      <sz val="12"/>
      <color theme="1"/>
      <name val="Arial"/>
      <family val="2"/>
    </font>
    <font>
      <sz val="10"/>
      <name val="Times New Roman"/>
      <family val="1"/>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0"/>
      <color theme="2" tint="-0.249977111117893"/>
      <name val="Calibri"/>
      <family val="2"/>
      <scheme val="minor"/>
    </font>
    <font>
      <b/>
      <sz val="10"/>
      <color theme="0"/>
      <name val="Calibri"/>
      <family val="2"/>
      <scheme val="minor"/>
    </font>
    <font>
      <sz val="10"/>
      <color theme="2" tint="-0.249977111117893"/>
      <name val="Calibri"/>
      <family val="2"/>
      <scheme val="minor"/>
    </font>
    <font>
      <sz val="10"/>
      <color theme="2" tint="-0.499984740745262"/>
      <name val="Calibri"/>
      <family val="2"/>
      <scheme val="minor"/>
    </font>
    <font>
      <i/>
      <sz val="10"/>
      <color rgb="FFFF0000"/>
      <name val="Calibri"/>
      <family val="2"/>
      <scheme val="minor"/>
    </font>
    <font>
      <sz val="9"/>
      <color indexed="81"/>
      <name val="Tahoma"/>
      <family val="2"/>
    </font>
    <font>
      <b/>
      <sz val="9"/>
      <color indexed="81"/>
      <name val="Tahoma"/>
      <family val="2"/>
    </font>
    <font>
      <sz val="10"/>
      <color theme="6" tint="-0.249977111117893"/>
      <name val="Calibri"/>
      <family val="2"/>
      <scheme val="minor"/>
    </font>
    <font>
      <sz val="14"/>
      <color theme="0"/>
      <name val="Impact"/>
      <family val="2"/>
    </font>
    <font>
      <sz val="8"/>
      <color theme="2" tint="-0.499984740745262"/>
      <name val="Calibri"/>
      <family val="2"/>
      <scheme val="minor"/>
    </font>
    <font>
      <sz val="10"/>
      <color theme="1"/>
      <name val="Arial Rounded MT Bold"/>
      <family val="2"/>
    </font>
    <font>
      <sz val="10"/>
      <color rgb="FF00B0F0"/>
      <name val="Arial Rounded MT Bold"/>
      <family val="2"/>
    </font>
    <font>
      <sz val="10"/>
      <color theme="0" tint="-0.499984740745262"/>
      <name val="Arial Rounded MT Bold"/>
      <family val="2"/>
    </font>
    <font>
      <b/>
      <i/>
      <sz val="10"/>
      <color rgb="FF00B0F0"/>
      <name val="Arial Rounded MT Bold"/>
      <family val="2"/>
    </font>
    <font>
      <i/>
      <sz val="8"/>
      <color rgb="FF00B0F0"/>
      <name val="Arial Rounded MT Bold"/>
      <family val="2"/>
    </font>
    <font>
      <sz val="10"/>
      <name val="Arial Rounded MT Bold"/>
      <family val="2"/>
    </font>
    <font>
      <i/>
      <sz val="10"/>
      <name val="Arial Rounded MT Bold"/>
      <family val="2"/>
    </font>
    <font>
      <i/>
      <sz val="10"/>
      <color theme="1"/>
      <name val="Arial Rounded MT Bold"/>
      <family val="2"/>
    </font>
    <font>
      <sz val="10"/>
      <color theme="2" tint="-0.499984740745262"/>
      <name val="Arial Rounded MT Bold"/>
      <family val="2"/>
    </font>
    <font>
      <i/>
      <sz val="10"/>
      <color rgb="FF00B0F0"/>
      <name val="Arial Rounded MT Bold"/>
      <family val="2"/>
    </font>
    <font>
      <sz val="12"/>
      <color rgb="FF00B0F0"/>
      <name val="Arial Rounded MT Bold"/>
      <family val="2"/>
    </font>
    <font>
      <sz val="12"/>
      <color theme="1"/>
      <name val="Arial Rounded MT Bold"/>
      <family val="2"/>
    </font>
    <font>
      <i/>
      <sz val="10"/>
      <color theme="0" tint="-0.499984740745262"/>
      <name val="Arial Rounded MT Bold"/>
      <family val="2"/>
    </font>
    <font>
      <sz val="10"/>
      <color rgb="FF00B050"/>
      <name val="Arial Rounded MT Bold"/>
      <family val="2"/>
    </font>
    <font>
      <i/>
      <sz val="10"/>
      <color theme="5"/>
      <name val="Arial Rounded MT Bold"/>
      <family val="2"/>
    </font>
    <font>
      <b/>
      <sz val="10"/>
      <color theme="5"/>
      <name val="Arial Rounded MT Bold"/>
      <family val="2"/>
    </font>
    <font>
      <sz val="10"/>
      <color theme="0"/>
      <name val="Impact"/>
      <family val="2"/>
    </font>
    <font>
      <sz val="10"/>
      <color theme="0"/>
      <name val="Arial Rounded MT Bold"/>
      <family val="2"/>
    </font>
    <font>
      <sz val="10"/>
      <color theme="0" tint="-0.249977111117893"/>
      <name val="Arial Rounded MT Bold"/>
      <family val="2"/>
    </font>
    <font>
      <sz val="10"/>
      <color indexed="81"/>
      <name val="Arial Rounded MT Bold"/>
      <family val="2"/>
    </font>
    <font>
      <b/>
      <i/>
      <sz val="9"/>
      <color indexed="81"/>
      <name val="Arial Narrow"/>
      <family val="2"/>
    </font>
    <font>
      <b/>
      <sz val="9"/>
      <color indexed="81"/>
      <name val="Arial Narrow"/>
      <family val="2"/>
    </font>
    <font>
      <sz val="9"/>
      <color indexed="81"/>
      <name val="Arial Narrow"/>
      <family val="2"/>
    </font>
    <font>
      <i/>
      <sz val="9"/>
      <color indexed="81"/>
      <name val="Arial Narrow"/>
      <family val="2"/>
    </font>
    <font>
      <sz val="9"/>
      <color theme="1"/>
      <name val="Arial Narrow"/>
      <family val="2"/>
    </font>
    <font>
      <b/>
      <sz val="9"/>
      <color theme="1"/>
      <name val="Arial Narrow"/>
      <family val="2"/>
    </font>
    <font>
      <i/>
      <sz val="9"/>
      <color theme="1"/>
      <name val="Arial Narrow"/>
      <family val="2"/>
    </font>
    <font>
      <sz val="10"/>
      <color theme="5"/>
      <name val="Arial Rounded MT Bold"/>
      <family val="2"/>
    </font>
    <font>
      <sz val="12"/>
      <color theme="5"/>
      <name val="Impact"/>
      <family val="2"/>
    </font>
    <font>
      <b/>
      <sz val="9"/>
      <color indexed="81"/>
      <name val="Arial Rounded MT Bold"/>
      <family val="2"/>
    </font>
    <font>
      <i/>
      <sz val="9"/>
      <color indexed="81"/>
      <name val="Tahoma"/>
      <family val="2"/>
    </font>
    <font>
      <vertAlign val="superscript"/>
      <sz val="10"/>
      <name val="Arial Rounded MT Bold"/>
      <family val="2"/>
    </font>
    <font>
      <vertAlign val="superscript"/>
      <sz val="10"/>
      <color theme="1"/>
      <name val="Arial Rounded MT Bold"/>
      <family val="2"/>
    </font>
    <font>
      <b/>
      <sz val="12"/>
      <color theme="1"/>
      <name val="Arial"/>
      <family val="2"/>
    </font>
    <font>
      <u/>
      <sz val="11"/>
      <color theme="1"/>
      <name val="Arial Rounded MT Bold"/>
      <family val="2"/>
    </font>
    <font>
      <b/>
      <sz val="12"/>
      <color rgb="FFFF0000"/>
      <name val="Arial"/>
      <family val="2"/>
    </font>
    <font>
      <b/>
      <sz val="12"/>
      <color theme="0"/>
      <name val="Arial Rounded MT Bold"/>
      <family val="2"/>
    </font>
    <font>
      <sz val="10"/>
      <color theme="1"/>
      <name val="Calibri"/>
      <family val="2"/>
    </font>
  </fonts>
  <fills count="14">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0" tint="-4.9989318521683403E-2"/>
        <bgColor indexed="64"/>
      </patternFill>
    </fill>
    <fill>
      <patternFill patternType="solid">
        <fgColor theme="6" tint="0.79998168889431442"/>
        <bgColor theme="6" tint="0.79998168889431442"/>
      </patternFill>
    </fill>
    <fill>
      <patternFill patternType="solid">
        <fgColor theme="3"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249977111117893"/>
        <bgColor indexed="64"/>
      </patternFill>
    </fill>
  </fills>
  <borders count="39">
    <border>
      <left/>
      <right/>
      <top/>
      <bottom/>
      <diagonal/>
    </border>
    <border>
      <left/>
      <right/>
      <top/>
      <bottom style="medium">
        <color theme="2" tint="-0.499984740745262"/>
      </bottom>
      <diagonal/>
    </border>
    <border>
      <left/>
      <right/>
      <top style="medium">
        <color theme="2" tint="-0.499984740745262"/>
      </top>
      <bottom style="medium">
        <color theme="2" tint="-0.499984740745262"/>
      </bottom>
      <diagonal/>
    </border>
    <border>
      <left/>
      <right/>
      <top style="medium">
        <color theme="2" tint="-0.499984740745262"/>
      </top>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right style="medium">
        <color theme="2" tint="-0.499984740745262"/>
      </right>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2" tint="-0.499984740745262"/>
      </left>
      <right/>
      <top style="thin">
        <color theme="6"/>
      </top>
      <bottom style="medium">
        <color theme="2" tint="-0.499984740745262"/>
      </bottom>
      <diagonal/>
    </border>
    <border>
      <left/>
      <right/>
      <top style="thin">
        <color theme="6"/>
      </top>
      <bottom style="medium">
        <color theme="2" tint="-0.499984740745262"/>
      </bottom>
      <diagonal/>
    </border>
    <border>
      <left/>
      <right style="medium">
        <color theme="2" tint="-0.499984740745262"/>
      </right>
      <top style="thin">
        <color theme="6"/>
      </top>
      <bottom style="medium">
        <color theme="2" tint="-0.499984740745262"/>
      </bottom>
      <diagonal/>
    </border>
    <border>
      <left/>
      <right/>
      <top style="medium">
        <color theme="1" tint="0.34998626667073579"/>
      </top>
      <bottom/>
      <diagonal/>
    </border>
    <border>
      <left/>
      <right style="medium">
        <color theme="2" tint="-0.499984740745262"/>
      </right>
      <top style="medium">
        <color theme="1" tint="0.34998626667073579"/>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style="thick">
        <color theme="2" tint="-0.499984740745262"/>
      </left>
      <right/>
      <top style="thick">
        <color theme="2" tint="-0.499984740745262"/>
      </top>
      <bottom/>
      <diagonal/>
    </border>
    <border>
      <left/>
      <right/>
      <top style="thick">
        <color theme="2" tint="-0.499984740745262"/>
      </top>
      <bottom/>
      <diagonal/>
    </border>
    <border>
      <left/>
      <right style="thick">
        <color theme="2" tint="-0.499984740745262"/>
      </right>
      <top style="thick">
        <color theme="2" tint="-0.499984740745262"/>
      </top>
      <bottom/>
      <diagonal/>
    </border>
    <border>
      <left style="thick">
        <color theme="2" tint="-0.499984740745262"/>
      </left>
      <right/>
      <top/>
      <bottom/>
      <diagonal/>
    </border>
    <border>
      <left/>
      <right style="thick">
        <color theme="2" tint="-0.499984740745262"/>
      </right>
      <top/>
      <bottom/>
      <diagonal/>
    </border>
    <border>
      <left style="thick">
        <color theme="2" tint="-0.499984740745262"/>
      </left>
      <right/>
      <top/>
      <bottom style="medium">
        <color theme="2" tint="-0.499984740745262"/>
      </bottom>
      <diagonal/>
    </border>
    <border>
      <left style="thick">
        <color theme="2" tint="-0.499984740745262"/>
      </left>
      <right/>
      <top/>
      <bottom style="thick">
        <color theme="2" tint="-0.499984740745262"/>
      </bottom>
      <diagonal/>
    </border>
    <border>
      <left/>
      <right/>
      <top/>
      <bottom style="thick">
        <color theme="2" tint="-0.499984740745262"/>
      </bottom>
      <diagonal/>
    </border>
    <border>
      <left/>
      <right style="thick">
        <color theme="2" tint="-0.499984740745262"/>
      </right>
      <top/>
      <bottom style="thick">
        <color theme="2" tint="-0.499984740745262"/>
      </bottom>
      <diagonal/>
    </border>
    <border>
      <left style="thick">
        <color theme="2" tint="-0.499984740745262"/>
      </left>
      <right/>
      <top style="medium">
        <color theme="2" tint="-0.499984740745262"/>
      </top>
      <bottom style="thin">
        <color theme="2" tint="-9.9948118533890809E-2"/>
      </bottom>
      <diagonal/>
    </border>
    <border>
      <left/>
      <right/>
      <top style="medium">
        <color theme="2" tint="-0.499984740745262"/>
      </top>
      <bottom style="thin">
        <color theme="2" tint="-9.9948118533890809E-2"/>
      </bottom>
      <diagonal/>
    </border>
    <border>
      <left style="thick">
        <color theme="2" tint="-0.49998474074526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ck">
        <color theme="2" tint="-0.499984740745262"/>
      </left>
      <right/>
      <top style="thin">
        <color theme="2" tint="-9.9948118533890809E-2"/>
      </top>
      <bottom style="medium">
        <color theme="2" tint="-0.499984740745262"/>
      </bottom>
      <diagonal/>
    </border>
    <border>
      <left/>
      <right/>
      <top style="thin">
        <color theme="2" tint="-9.9948118533890809E-2"/>
      </top>
      <bottom style="medium">
        <color theme="2" tint="-0.49998474074526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theme="2" tint="-0.499984740745262"/>
      </right>
      <top/>
      <bottom style="medium">
        <color indexed="64"/>
      </bottom>
      <diagonal/>
    </border>
  </borders>
  <cellStyleXfs count="5">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0" fontId="1" fillId="0" borderId="0"/>
  </cellStyleXfs>
  <cellXfs count="264">
    <xf numFmtId="0" fontId="0" fillId="0" borderId="0" xfId="0"/>
    <xf numFmtId="0" fontId="6" fillId="0" borderId="0" xfId="0" applyFont="1"/>
    <xf numFmtId="0" fontId="9" fillId="7" borderId="4" xfId="0" applyFont="1" applyFill="1" applyBorder="1" applyAlignment="1">
      <alignment vertical="center"/>
    </xf>
    <xf numFmtId="0" fontId="10" fillId="0" borderId="0" xfId="0" applyFont="1"/>
    <xf numFmtId="0" fontId="6" fillId="0" borderId="6" xfId="0" applyFont="1" applyBorder="1"/>
    <xf numFmtId="0" fontId="6" fillId="0" borderId="7" xfId="0" applyFont="1" applyBorder="1"/>
    <xf numFmtId="0" fontId="9" fillId="7" borderId="3" xfId="0" applyFont="1" applyFill="1" applyBorder="1" applyAlignment="1">
      <alignment vertical="center"/>
    </xf>
    <xf numFmtId="0" fontId="9" fillId="7" borderId="5" xfId="0" applyFont="1" applyFill="1" applyBorder="1" applyAlignment="1">
      <alignment vertical="center"/>
    </xf>
    <xf numFmtId="0" fontId="8" fillId="0" borderId="0" xfId="0" applyFont="1" applyAlignment="1">
      <alignment vertical="center"/>
    </xf>
    <xf numFmtId="0" fontId="7" fillId="0" borderId="0" xfId="0" applyFont="1" applyAlignment="1">
      <alignment vertical="center"/>
    </xf>
    <xf numFmtId="0" fontId="7" fillId="5" borderId="6" xfId="0" applyFont="1" applyFill="1" applyBorder="1"/>
    <xf numFmtId="0" fontId="6" fillId="5" borderId="0" xfId="0" applyFont="1" applyFill="1"/>
    <xf numFmtId="0" fontId="6" fillId="5" borderId="7" xfId="0" applyFont="1" applyFill="1" applyBorder="1"/>
    <xf numFmtId="0" fontId="6" fillId="0" borderId="10" xfId="0" applyFont="1" applyBorder="1"/>
    <xf numFmtId="0" fontId="6" fillId="0" borderId="1" xfId="0" applyFont="1" applyBorder="1"/>
    <xf numFmtId="0" fontId="6" fillId="0" borderId="8" xfId="0" applyFont="1" applyBorder="1"/>
    <xf numFmtId="0" fontId="7" fillId="0" borderId="1"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1" fillId="0" borderId="6" xfId="0" applyFont="1" applyBorder="1"/>
    <xf numFmtId="0" fontId="12" fillId="0" borderId="0" xfId="0" applyFont="1" applyAlignment="1">
      <alignment vertical="center"/>
    </xf>
    <xf numFmtId="0" fontId="7" fillId="5" borderId="0" xfId="0" applyFont="1" applyFill="1"/>
    <xf numFmtId="0" fontId="11" fillId="0" borderId="3" xfId="2" applyNumberFormat="1" applyFont="1" applyFill="1" applyBorder="1" applyAlignment="1" applyProtection="1">
      <alignment horizontal="center"/>
    </xf>
    <xf numFmtId="0" fontId="11" fillId="0" borderId="0" xfId="2" applyNumberFormat="1" applyFont="1" applyFill="1" applyBorder="1" applyAlignment="1" applyProtection="1">
      <alignment horizontal="center"/>
    </xf>
    <xf numFmtId="0" fontId="11" fillId="0" borderId="1" xfId="2" applyNumberFormat="1" applyFont="1" applyFill="1" applyBorder="1" applyAlignment="1" applyProtection="1">
      <alignment horizontal="center"/>
    </xf>
    <xf numFmtId="9" fontId="11" fillId="0" borderId="0" xfId="2" applyFont="1" applyFill="1" applyBorder="1" applyAlignment="1" applyProtection="1">
      <alignment horizontal="center"/>
    </xf>
    <xf numFmtId="9" fontId="11" fillId="0" borderId="1" xfId="2" applyFont="1" applyFill="1" applyBorder="1" applyAlignment="1" applyProtection="1">
      <alignment horizont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165" fontId="4" fillId="0" borderId="6" xfId="3" applyNumberFormat="1" applyFont="1" applyBorder="1" applyAlignment="1">
      <alignment horizontal="center"/>
    </xf>
    <xf numFmtId="166" fontId="4" fillId="0" borderId="0" xfId="2" applyNumberFormat="1" applyFont="1" applyBorder="1" applyAlignment="1">
      <alignment horizontal="center"/>
    </xf>
    <xf numFmtId="9" fontId="15" fillId="0" borderId="0" xfId="2" applyFont="1" applyBorder="1" applyAlignment="1">
      <alignment horizontal="center"/>
    </xf>
    <xf numFmtId="167" fontId="15" fillId="0" borderId="0" xfId="1" applyNumberFormat="1" applyFont="1" applyBorder="1" applyAlignment="1">
      <alignment horizontal="center"/>
    </xf>
    <xf numFmtId="165" fontId="4" fillId="9" borderId="6" xfId="3" applyNumberFormat="1" applyFont="1" applyFill="1" applyBorder="1" applyAlignment="1">
      <alignment horizontal="center"/>
    </xf>
    <xf numFmtId="166" fontId="4" fillId="9" borderId="0" xfId="2" applyNumberFormat="1" applyFont="1" applyFill="1" applyBorder="1" applyAlignment="1">
      <alignment horizontal="center"/>
    </xf>
    <xf numFmtId="9" fontId="15" fillId="9" borderId="0" xfId="2" applyFont="1" applyFill="1" applyBorder="1" applyAlignment="1">
      <alignment horizontal="center"/>
    </xf>
    <xf numFmtId="167" fontId="15" fillId="9" borderId="0" xfId="1" applyNumberFormat="1" applyFont="1" applyFill="1" applyBorder="1" applyAlignment="1">
      <alignment horizontal="center"/>
    </xf>
    <xf numFmtId="0" fontId="17" fillId="0" borderId="0" xfId="0" applyFont="1" applyAlignment="1">
      <alignment horizontal="left" vertical="center" readingOrder="1"/>
    </xf>
    <xf numFmtId="0" fontId="17" fillId="0" borderId="0" xfId="0" applyFont="1" applyAlignment="1">
      <alignment horizontal="center"/>
    </xf>
    <xf numFmtId="0" fontId="17" fillId="0" borderId="0" xfId="0" applyFont="1" applyAlignment="1">
      <alignment horizontal="left" vertical="center"/>
    </xf>
    <xf numFmtId="2" fontId="17" fillId="0" borderId="0" xfId="0" applyNumberFormat="1" applyFont="1" applyAlignment="1">
      <alignment horizontal="center"/>
    </xf>
    <xf numFmtId="9" fontId="17" fillId="0" borderId="0" xfId="2" applyFont="1" applyAlignment="1">
      <alignment horizontal="left" vertical="center"/>
    </xf>
    <xf numFmtId="1" fontId="11" fillId="0" borderId="3" xfId="2" applyNumberFormat="1" applyFont="1" applyFill="1" applyBorder="1" applyAlignment="1" applyProtection="1">
      <alignment horizontal="center"/>
    </xf>
    <xf numFmtId="1" fontId="11" fillId="0" borderId="0" xfId="2" applyNumberFormat="1" applyFont="1" applyFill="1" applyBorder="1" applyAlignment="1" applyProtection="1">
      <alignment horizontal="center"/>
    </xf>
    <xf numFmtId="1" fontId="11" fillId="0" borderId="1" xfId="2" applyNumberFormat="1" applyFont="1" applyFill="1" applyBorder="1" applyAlignment="1" applyProtection="1">
      <alignment horizontal="center"/>
    </xf>
    <xf numFmtId="0" fontId="18" fillId="0" borderId="0" xfId="0" applyFont="1" applyAlignment="1">
      <alignment wrapText="1"/>
    </xf>
    <xf numFmtId="0" fontId="19" fillId="11" borderId="0" xfId="0" applyFont="1" applyFill="1" applyAlignment="1">
      <alignment wrapText="1"/>
    </xf>
    <xf numFmtId="0" fontId="18" fillId="11" borderId="0" xfId="0" applyFont="1" applyFill="1" applyAlignment="1">
      <alignment wrapText="1"/>
    </xf>
    <xf numFmtId="0" fontId="18" fillId="0" borderId="6" xfId="0" applyFont="1" applyBorder="1"/>
    <xf numFmtId="0" fontId="18" fillId="0" borderId="0" xfId="0" applyFont="1"/>
    <xf numFmtId="0" fontId="18" fillId="0" borderId="7" xfId="0" applyFont="1" applyBorder="1" applyAlignment="1">
      <alignment horizontal="center" vertical="center"/>
    </xf>
    <xf numFmtId="0" fontId="19" fillId="11" borderId="0" xfId="0" applyFont="1" applyFill="1"/>
    <xf numFmtId="0" fontId="18" fillId="11" borderId="0" xfId="0" applyFont="1" applyFill="1"/>
    <xf numFmtId="0" fontId="18" fillId="0" borderId="6" xfId="0" applyFont="1" applyBorder="1" applyAlignment="1">
      <alignment vertical="center"/>
    </xf>
    <xf numFmtId="0" fontId="18" fillId="0" borderId="0" xfId="0" applyFont="1" applyAlignment="1">
      <alignment vertical="center"/>
    </xf>
    <xf numFmtId="0" fontId="18" fillId="0" borderId="0" xfId="0" applyFont="1" applyAlignment="1" applyProtection="1">
      <alignment vertical="center"/>
      <protection locked="0"/>
    </xf>
    <xf numFmtId="0" fontId="22" fillId="11" borderId="0" xfId="0" applyFont="1" applyFill="1" applyAlignment="1">
      <alignment vertical="center"/>
    </xf>
    <xf numFmtId="14" fontId="18" fillId="11" borderId="0" xfId="0" applyNumberFormat="1" applyFont="1" applyFill="1" applyAlignment="1">
      <alignment vertical="center"/>
    </xf>
    <xf numFmtId="0" fontId="18" fillId="11" borderId="0" xfId="0" applyFont="1" applyFill="1" applyAlignment="1">
      <alignment vertical="center"/>
    </xf>
    <xf numFmtId="0" fontId="19" fillId="11" borderId="0" xfId="0" applyFont="1" applyFill="1" applyAlignment="1">
      <alignment vertical="center"/>
    </xf>
    <xf numFmtId="0" fontId="23" fillId="0" borderId="6" xfId="0" applyFont="1" applyBorder="1" applyAlignment="1">
      <alignment horizontal="left" vertical="center"/>
    </xf>
    <xf numFmtId="0" fontId="24" fillId="0" borderId="0" xfId="0" applyFont="1" applyAlignment="1">
      <alignment horizontal="center" vertical="center"/>
    </xf>
    <xf numFmtId="0" fontId="23" fillId="0" borderId="0" xfId="0" applyFont="1" applyAlignment="1">
      <alignment horizontal="center" vertical="center"/>
    </xf>
    <xf numFmtId="0" fontId="18" fillId="0" borderId="7" xfId="0" applyFont="1" applyBorder="1" applyAlignment="1">
      <alignment vertical="center"/>
    </xf>
    <xf numFmtId="0" fontId="23" fillId="0" borderId="6" xfId="0" applyFont="1" applyBorder="1" applyAlignment="1">
      <alignment horizontal="right" vertical="center"/>
    </xf>
    <xf numFmtId="0" fontId="23" fillId="5" borderId="0" xfId="0" applyFont="1" applyFill="1" applyAlignment="1">
      <alignment vertical="center"/>
    </xf>
    <xf numFmtId="0" fontId="23" fillId="5" borderId="7" xfId="0" applyFont="1" applyFill="1" applyBorder="1" applyAlignment="1">
      <alignment vertical="center"/>
    </xf>
    <xf numFmtId="1" fontId="18" fillId="0" borderId="0" xfId="0" applyNumberFormat="1" applyFont="1" applyAlignment="1">
      <alignment vertical="center"/>
    </xf>
    <xf numFmtId="1" fontId="19" fillId="11" borderId="0" xfId="0" applyNumberFormat="1" applyFont="1" applyFill="1" applyAlignment="1">
      <alignment vertical="center"/>
    </xf>
    <xf numFmtId="0" fontId="23" fillId="0" borderId="0" xfId="0" applyFont="1" applyAlignment="1">
      <alignment vertical="center"/>
    </xf>
    <xf numFmtId="0" fontId="23" fillId="0" borderId="7" xfId="0" applyFont="1" applyBorder="1" applyAlignment="1">
      <alignment vertical="center"/>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0" fillId="8" borderId="9" xfId="0" applyFont="1" applyFill="1" applyBorder="1" applyAlignment="1">
      <alignment horizontal="center" vertical="center"/>
    </xf>
    <xf numFmtId="0" fontId="27" fillId="11" borderId="0" xfId="0" applyFont="1" applyFill="1" applyAlignment="1">
      <alignment vertical="center"/>
    </xf>
    <xf numFmtId="0" fontId="25" fillId="0" borderId="6" xfId="0" applyFont="1" applyBorder="1" applyAlignment="1">
      <alignment vertical="center"/>
    </xf>
    <xf numFmtId="0" fontId="25" fillId="0" borderId="8" xfId="0" applyFont="1" applyBorder="1" applyAlignment="1">
      <alignment horizontal="center" vertical="center" wrapText="1"/>
    </xf>
    <xf numFmtId="0" fontId="26" fillId="13" borderId="2" xfId="0" applyFont="1" applyFill="1" applyBorder="1" applyAlignment="1">
      <alignment horizontal="center" vertical="center"/>
    </xf>
    <xf numFmtId="0" fontId="20" fillId="13" borderId="9" xfId="0" applyFont="1" applyFill="1" applyBorder="1" applyAlignment="1">
      <alignment horizontal="center" vertical="center"/>
    </xf>
    <xf numFmtId="0" fontId="25" fillId="0" borderId="0" xfId="0" applyFont="1" applyAlignment="1">
      <alignment horizontal="center" vertical="center"/>
    </xf>
    <xf numFmtId="0" fontId="18" fillId="0" borderId="0" xfId="0" applyFont="1" applyAlignment="1">
      <alignment vertical="center" wrapText="1"/>
    </xf>
    <xf numFmtId="1" fontId="19" fillId="11" borderId="0" xfId="0" applyNumberFormat="1" applyFont="1" applyFill="1" applyAlignment="1">
      <alignment vertical="center" wrapText="1"/>
    </xf>
    <xf numFmtId="0" fontId="18" fillId="11" borderId="0" xfId="0" applyFont="1" applyFill="1" applyAlignment="1">
      <alignment vertical="center" wrapText="1"/>
    </xf>
    <xf numFmtId="1" fontId="18" fillId="0" borderId="0" xfId="0" applyNumberFormat="1" applyFont="1" applyAlignment="1">
      <alignment horizontal="center" vertical="center"/>
    </xf>
    <xf numFmtId="167" fontId="18" fillId="0" borderId="0" xfId="1" applyNumberFormat="1" applyFont="1" applyFill="1" applyBorder="1" applyAlignment="1" applyProtection="1">
      <alignment horizontal="center" vertical="center"/>
    </xf>
    <xf numFmtId="0" fontId="25" fillId="11" borderId="0" xfId="0" applyFont="1" applyFill="1" applyAlignment="1">
      <alignment horizontal="center" vertical="center" wrapText="1"/>
    </xf>
    <xf numFmtId="0" fontId="18" fillId="0" borderId="0" xfId="0" applyFont="1" applyAlignment="1">
      <alignment horizontal="left" vertical="center"/>
    </xf>
    <xf numFmtId="167" fontId="26" fillId="0" borderId="0" xfId="1" applyNumberFormat="1" applyFont="1" applyFill="1" applyBorder="1" applyAlignment="1" applyProtection="1">
      <alignment horizontal="center" vertical="center"/>
    </xf>
    <xf numFmtId="2" fontId="26" fillId="0" borderId="0" xfId="0" applyNumberFormat="1" applyFont="1" applyAlignment="1">
      <alignment horizontal="center" vertical="center"/>
    </xf>
    <xf numFmtId="1" fontId="18" fillId="0" borderId="0" xfId="0" applyNumberFormat="1" applyFont="1" applyAlignment="1" applyProtection="1">
      <alignment vertical="center"/>
      <protection locked="0"/>
    </xf>
    <xf numFmtId="0" fontId="18" fillId="0" borderId="1" xfId="0" applyFont="1" applyBorder="1" applyAlignment="1">
      <alignment vertical="center"/>
    </xf>
    <xf numFmtId="0" fontId="18" fillId="0" borderId="1" xfId="0" applyFont="1" applyBorder="1" applyAlignment="1">
      <alignment horizontal="center" vertical="center"/>
    </xf>
    <xf numFmtId="1" fontId="18" fillId="0" borderId="1" xfId="0" applyNumberFormat="1" applyFont="1" applyBorder="1" applyAlignment="1">
      <alignment horizontal="center" vertical="center"/>
    </xf>
    <xf numFmtId="167" fontId="18" fillId="0" borderId="1" xfId="1" applyNumberFormat="1" applyFont="1" applyFill="1" applyBorder="1" applyAlignment="1" applyProtection="1">
      <alignment horizontal="center" vertical="center"/>
    </xf>
    <xf numFmtId="0" fontId="18" fillId="0" borderId="8" xfId="0" applyFont="1" applyBorder="1" applyAlignment="1">
      <alignment vertical="center"/>
    </xf>
    <xf numFmtId="0" fontId="23" fillId="5" borderId="3" xfId="0" applyFont="1" applyFill="1" applyBorder="1" applyAlignment="1">
      <alignment vertical="center"/>
    </xf>
    <xf numFmtId="0" fontId="23" fillId="5" borderId="5" xfId="0" applyFont="1" applyFill="1" applyBorder="1" applyAlignment="1">
      <alignment vertical="center"/>
    </xf>
    <xf numFmtId="0" fontId="27" fillId="11" borderId="0" xfId="0" applyFont="1" applyFill="1"/>
    <xf numFmtId="0" fontId="28" fillId="11" borderId="0" xfId="0" applyFont="1" applyFill="1"/>
    <xf numFmtId="0" fontId="29" fillId="11" borderId="0" xfId="0" applyFont="1" applyFill="1"/>
    <xf numFmtId="0" fontId="23" fillId="5" borderId="6" xfId="0" applyFont="1" applyFill="1" applyBorder="1" applyAlignment="1">
      <alignment vertical="center"/>
    </xf>
    <xf numFmtId="0" fontId="21" fillId="11" borderId="0" xfId="0" applyFont="1" applyFill="1" applyAlignment="1">
      <alignment vertical="center"/>
    </xf>
    <xf numFmtId="0" fontId="30" fillId="0" borderId="0" xfId="0" applyFont="1"/>
    <xf numFmtId="0" fontId="30" fillId="11" borderId="0" xfId="0" applyFont="1" applyFill="1"/>
    <xf numFmtId="0" fontId="23" fillId="5" borderId="0" xfId="0" applyFont="1" applyFill="1" applyAlignment="1">
      <alignment horizontal="center" vertical="center"/>
    </xf>
    <xf numFmtId="0" fontId="23" fillId="0" borderId="6" xfId="0" applyFont="1" applyBorder="1" applyAlignment="1">
      <alignment horizontal="center" vertical="center"/>
    </xf>
    <xf numFmtId="0" fontId="24" fillId="0" borderId="6" xfId="0" applyFont="1" applyBorder="1" applyAlignment="1">
      <alignment horizontal="left" vertical="center"/>
    </xf>
    <xf numFmtId="0" fontId="25" fillId="0" borderId="0" xfId="0" applyFont="1" applyAlignment="1">
      <alignment vertical="center"/>
    </xf>
    <xf numFmtId="0" fontId="23" fillId="0" borderId="6" xfId="0" applyFont="1" applyBorder="1" applyAlignment="1">
      <alignment vertical="center"/>
    </xf>
    <xf numFmtId="0" fontId="25" fillId="0" borderId="11" xfId="0" applyFont="1" applyBorder="1" applyAlignment="1">
      <alignment vertical="center"/>
    </xf>
    <xf numFmtId="9" fontId="23" fillId="13" borderId="2" xfId="2" applyFont="1" applyFill="1" applyBorder="1" applyAlignment="1" applyProtection="1">
      <alignment horizontal="center" vertical="center"/>
    </xf>
    <xf numFmtId="9" fontId="23" fillId="13" borderId="9" xfId="0" applyNumberFormat="1" applyFont="1" applyFill="1" applyBorder="1" applyAlignment="1">
      <alignment horizontal="center" vertical="center"/>
    </xf>
    <xf numFmtId="0" fontId="29" fillId="0" borderId="6" xfId="0" applyFont="1" applyBorder="1" applyAlignment="1">
      <alignment horizontal="center" vertical="center" wrapText="1"/>
    </xf>
    <xf numFmtId="0" fontId="31" fillId="0" borderId="0" xfId="0" applyFont="1" applyAlignment="1">
      <alignment horizontal="center" vertical="center"/>
    </xf>
    <xf numFmtId="167" fontId="18" fillId="0" borderId="7" xfId="1" applyNumberFormat="1" applyFont="1" applyFill="1" applyBorder="1" applyAlignment="1" applyProtection="1">
      <alignment horizontal="center" vertical="center"/>
    </xf>
    <xf numFmtId="0" fontId="25" fillId="0" borderId="10" xfId="0" applyFont="1" applyBorder="1" applyAlignment="1">
      <alignment vertical="center"/>
    </xf>
    <xf numFmtId="0" fontId="23" fillId="5" borderId="4" xfId="0" applyFont="1" applyFill="1" applyBorder="1" applyAlignment="1">
      <alignment vertical="center"/>
    </xf>
    <xf numFmtId="0" fontId="23" fillId="2" borderId="6"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3" borderId="0" xfId="0" applyFont="1" applyFill="1" applyAlignment="1">
      <alignment horizontal="center" vertical="center" wrapText="1"/>
    </xf>
    <xf numFmtId="0" fontId="23" fillId="3" borderId="7"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18" fillId="0" borderId="10" xfId="0" applyFont="1" applyBorder="1" applyAlignment="1">
      <alignment vertical="center"/>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18" fillId="0" borderId="11" xfId="0" applyFont="1" applyBorder="1" applyAlignment="1">
      <alignment vertical="center"/>
    </xf>
    <xf numFmtId="0" fontId="32" fillId="11" borderId="0" xfId="0" applyFont="1" applyFill="1"/>
    <xf numFmtId="0" fontId="33" fillId="11" borderId="0" xfId="0" applyFont="1" applyFill="1" applyAlignment="1">
      <alignment horizontal="center"/>
    </xf>
    <xf numFmtId="0" fontId="23" fillId="0" borderId="0" xfId="0" applyFont="1" applyAlignment="1">
      <alignment horizontal="left" vertical="center"/>
    </xf>
    <xf numFmtId="0" fontId="25" fillId="0" borderId="2" xfId="0" applyFont="1" applyBorder="1" applyAlignment="1">
      <alignment vertical="center"/>
    </xf>
    <xf numFmtId="167" fontId="18" fillId="0" borderId="0" xfId="1" applyNumberFormat="1" applyFont="1" applyFill="1" applyBorder="1" applyAlignment="1" applyProtection="1">
      <alignment vertical="center"/>
    </xf>
    <xf numFmtId="0" fontId="18" fillId="0" borderId="17" xfId="0" applyFont="1" applyBorder="1" applyAlignment="1">
      <alignment vertical="center"/>
    </xf>
    <xf numFmtId="0" fontId="23" fillId="0" borderId="17" xfId="0" applyFont="1" applyBorder="1" applyAlignment="1">
      <alignment horizontal="left" vertical="center"/>
    </xf>
    <xf numFmtId="0" fontId="24" fillId="0" borderId="17" xfId="0" applyFont="1" applyBorder="1" applyAlignment="1">
      <alignment horizontal="center" vertical="center"/>
    </xf>
    <xf numFmtId="0" fontId="18" fillId="0" borderId="18" xfId="0" applyFont="1" applyBorder="1" applyAlignment="1">
      <alignment horizontal="center" vertical="center"/>
    </xf>
    <xf numFmtId="0" fontId="26" fillId="0" borderId="3" xfId="0" applyFont="1" applyBorder="1" applyAlignment="1">
      <alignment horizontal="center" vertical="center"/>
    </xf>
    <xf numFmtId="166" fontId="15" fillId="9" borderId="7" xfId="2" applyNumberFormat="1" applyFont="1" applyFill="1" applyBorder="1" applyAlignment="1">
      <alignment horizontal="center"/>
    </xf>
    <xf numFmtId="166" fontId="15" fillId="0" borderId="7" xfId="2" applyNumberFormat="1" applyFont="1" applyBorder="1" applyAlignment="1">
      <alignment horizontal="center"/>
    </xf>
    <xf numFmtId="166" fontId="17" fillId="0" borderId="0" xfId="2" applyNumberFormat="1" applyFont="1" applyAlignment="1">
      <alignment horizontal="left" vertical="center"/>
    </xf>
    <xf numFmtId="166" fontId="18" fillId="0" borderId="0" xfId="2" applyNumberFormat="1" applyFont="1" applyBorder="1" applyAlignment="1" applyProtection="1">
      <alignment horizontal="center"/>
    </xf>
    <xf numFmtId="166" fontId="18" fillId="0" borderId="7" xfId="2" applyNumberFormat="1" applyFont="1" applyBorder="1" applyAlignment="1" applyProtection="1">
      <alignment horizontal="center"/>
    </xf>
    <xf numFmtId="166" fontId="18" fillId="0" borderId="1" xfId="2" applyNumberFormat="1" applyFont="1" applyBorder="1" applyAlignment="1" applyProtection="1">
      <alignment horizontal="center"/>
    </xf>
    <xf numFmtId="166" fontId="18" fillId="0" borderId="8" xfId="2" applyNumberFormat="1" applyFont="1" applyBorder="1" applyAlignment="1" applyProtection="1">
      <alignment horizont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9" fontId="18" fillId="0" borderId="6" xfId="2" applyFont="1" applyBorder="1" applyAlignment="1" applyProtection="1">
      <alignment horizontal="center"/>
    </xf>
    <xf numFmtId="9" fontId="18" fillId="0" borderId="10" xfId="2" applyFont="1" applyBorder="1" applyAlignment="1" applyProtection="1">
      <alignment horizontal="center"/>
    </xf>
    <xf numFmtId="166" fontId="15" fillId="0" borderId="0" xfId="2" applyNumberFormat="1" applyFont="1" applyBorder="1" applyAlignment="1">
      <alignment horizontal="center"/>
    </xf>
    <xf numFmtId="166" fontId="15" fillId="9" borderId="0" xfId="2" applyNumberFormat="1" applyFont="1" applyFill="1" applyBorder="1" applyAlignment="1">
      <alignment horizontal="center"/>
    </xf>
    <xf numFmtId="168" fontId="15" fillId="0" borderId="0" xfId="0" applyNumberFormat="1" applyFont="1" applyAlignment="1">
      <alignment horizontal="center"/>
    </xf>
    <xf numFmtId="168" fontId="15" fillId="0" borderId="0" xfId="1" applyNumberFormat="1" applyFont="1" applyBorder="1" applyAlignment="1">
      <alignment horizontal="center" vertical="center"/>
    </xf>
    <xf numFmtId="168" fontId="15" fillId="9" borderId="0" xfId="0" applyNumberFormat="1" applyFont="1" applyFill="1" applyAlignment="1">
      <alignment horizontal="center"/>
    </xf>
    <xf numFmtId="168" fontId="15" fillId="9" borderId="0" xfId="1" applyNumberFormat="1" applyFont="1" applyFill="1" applyBorder="1" applyAlignment="1">
      <alignment horizontal="center" vertical="center"/>
    </xf>
    <xf numFmtId="0" fontId="35" fillId="0" borderId="0" xfId="0" applyFont="1" applyAlignment="1">
      <alignment horizontal="center" vertical="center" wrapText="1"/>
    </xf>
    <xf numFmtId="0" fontId="35" fillId="0" borderId="7" xfId="0" applyFont="1" applyBorder="1" applyAlignment="1">
      <alignment horizontal="center" vertical="center" wrapText="1"/>
    </xf>
    <xf numFmtId="2" fontId="36" fillId="13" borderId="2" xfId="0" applyNumberFormat="1" applyFont="1" applyFill="1" applyBorder="1" applyAlignment="1">
      <alignment horizontal="center" vertical="center"/>
    </xf>
    <xf numFmtId="0" fontId="36" fillId="13" borderId="9" xfId="0" applyFont="1" applyFill="1" applyBorder="1" applyAlignment="1">
      <alignment horizontal="center" vertical="center"/>
    </xf>
    <xf numFmtId="166" fontId="36" fillId="13" borderId="9" xfId="2" applyNumberFormat="1" applyFont="1" applyFill="1" applyBorder="1" applyAlignment="1" applyProtection="1">
      <alignment horizontal="center" vertical="center"/>
    </xf>
    <xf numFmtId="9" fontId="18" fillId="0" borderId="4" xfId="2" applyFont="1" applyBorder="1" applyAlignment="1" applyProtection="1">
      <alignment horizontal="center"/>
    </xf>
    <xf numFmtId="0" fontId="23" fillId="0" borderId="1" xfId="0" applyFont="1" applyBorder="1" applyAlignment="1">
      <alignment horizontal="center" vertical="center" wrapText="1"/>
    </xf>
    <xf numFmtId="9" fontId="20" fillId="0" borderId="0" xfId="2" applyFont="1" applyFill="1" applyBorder="1" applyAlignment="1" applyProtection="1">
      <alignment horizontal="center"/>
    </xf>
    <xf numFmtId="9" fontId="20" fillId="0" borderId="1" xfId="2" applyFont="1" applyFill="1" applyBorder="1" applyAlignment="1" applyProtection="1">
      <alignment horizontal="center"/>
    </xf>
    <xf numFmtId="9" fontId="20" fillId="0" borderId="3" xfId="2" applyFont="1" applyFill="1" applyBorder="1" applyAlignment="1" applyProtection="1">
      <alignment horizontal="center"/>
    </xf>
    <xf numFmtId="0" fontId="23" fillId="0" borderId="26" xfId="0" applyFont="1" applyBorder="1" applyAlignment="1">
      <alignment horizontal="center" vertical="center" wrapText="1"/>
    </xf>
    <xf numFmtId="9" fontId="20" fillId="0" borderId="31" xfId="2" applyFont="1" applyFill="1" applyBorder="1" applyAlignment="1" applyProtection="1">
      <alignment horizontal="center"/>
    </xf>
    <xf numFmtId="9" fontId="20" fillId="0" borderId="33" xfId="2" applyFont="1" applyFill="1" applyBorder="1" applyAlignment="1" applyProtection="1">
      <alignment horizontal="center"/>
    </xf>
    <xf numFmtId="9" fontId="20" fillId="0" borderId="35" xfId="2" applyFont="1" applyFill="1" applyBorder="1" applyAlignment="1" applyProtection="1">
      <alignment horizontal="center"/>
    </xf>
    <xf numFmtId="0" fontId="18" fillId="0" borderId="0" xfId="0" applyFont="1" applyAlignment="1">
      <alignment horizontal="center" vertical="center"/>
    </xf>
    <xf numFmtId="0" fontId="18" fillId="0" borderId="24" xfId="0" applyFont="1" applyBorder="1"/>
    <xf numFmtId="0" fontId="18" fillId="0" borderId="25" xfId="0" applyFont="1" applyBorder="1"/>
    <xf numFmtId="0" fontId="18" fillId="8" borderId="24" xfId="0" applyFont="1" applyFill="1" applyBorder="1" applyAlignment="1">
      <alignment vertical="center"/>
    </xf>
    <xf numFmtId="0" fontId="18" fillId="8" borderId="0" xfId="0" applyFont="1" applyFill="1" applyAlignment="1">
      <alignment vertical="center"/>
    </xf>
    <xf numFmtId="0" fontId="18" fillId="8" borderId="25" xfId="0" applyFont="1" applyFill="1" applyBorder="1" applyAlignment="1">
      <alignment vertical="center"/>
    </xf>
    <xf numFmtId="0" fontId="18" fillId="11" borderId="25" xfId="0" applyFont="1" applyFill="1" applyBorder="1"/>
    <xf numFmtId="0" fontId="18" fillId="0" borderId="24" xfId="0" applyFont="1" applyBorder="1" applyAlignment="1">
      <alignment horizontal="left" vertical="center"/>
    </xf>
    <xf numFmtId="0" fontId="20" fillId="11" borderId="0" xfId="0" applyFont="1" applyFill="1"/>
    <xf numFmtId="0" fontId="18" fillId="0" borderId="0" xfId="0" applyFont="1" applyAlignment="1">
      <alignment horizontal="center"/>
    </xf>
    <xf numFmtId="0" fontId="18" fillId="8" borderId="0" xfId="0" applyFont="1" applyFill="1" applyAlignment="1">
      <alignment horizontal="center" vertical="center"/>
    </xf>
    <xf numFmtId="0" fontId="20" fillId="8" borderId="0" xfId="0" applyFont="1" applyFill="1" applyAlignment="1">
      <alignment vertical="center"/>
    </xf>
    <xf numFmtId="0" fontId="20" fillId="0" borderId="0" xfId="0" applyFont="1"/>
    <xf numFmtId="0" fontId="18" fillId="0" borderId="27" xfId="0" applyFont="1" applyBorder="1"/>
    <xf numFmtId="0" fontId="18" fillId="0" borderId="28" xfId="0" applyFont="1" applyBorder="1"/>
    <xf numFmtId="0" fontId="18" fillId="0" borderId="29" xfId="0" applyFont="1" applyBorder="1"/>
    <xf numFmtId="0" fontId="26" fillId="8" borderId="2" xfId="0" applyFont="1" applyFill="1" applyBorder="1" applyAlignment="1">
      <alignment horizontal="center" vertical="center"/>
    </xf>
    <xf numFmtId="0" fontId="18" fillId="0" borderId="0" xfId="0" applyFont="1" applyProtection="1">
      <protection locked="0"/>
    </xf>
    <xf numFmtId="0" fontId="18" fillId="11" borderId="0" xfId="0" applyFont="1" applyFill="1" applyProtection="1">
      <protection locked="0"/>
    </xf>
    <xf numFmtId="0" fontId="18" fillId="0" borderId="0" xfId="0" applyFont="1" applyAlignment="1" applyProtection="1">
      <alignment vertical="center" wrapText="1"/>
      <protection locked="0"/>
    </xf>
    <xf numFmtId="2" fontId="23" fillId="6" borderId="2" xfId="0" applyNumberFormat="1" applyFont="1" applyFill="1" applyBorder="1" applyAlignment="1" applyProtection="1">
      <alignment horizontal="center" vertical="center"/>
      <protection locked="0"/>
    </xf>
    <xf numFmtId="166" fontId="23" fillId="6" borderId="2" xfId="2" applyNumberFormat="1" applyFont="1" applyFill="1" applyBorder="1" applyAlignment="1" applyProtection="1">
      <alignment horizontal="center" vertical="center"/>
      <protection locked="0"/>
    </xf>
    <xf numFmtId="166" fontId="23" fillId="6" borderId="9" xfId="0" applyNumberFormat="1" applyFont="1" applyFill="1" applyBorder="1" applyAlignment="1" applyProtection="1">
      <alignment horizontal="center" vertical="center"/>
      <protection locked="0"/>
    </xf>
    <xf numFmtId="165" fontId="23" fillId="6" borderId="2" xfId="2" applyNumberFormat="1" applyFont="1" applyFill="1" applyBorder="1" applyAlignment="1" applyProtection="1">
      <alignment horizontal="center" vertical="center"/>
      <protection locked="0"/>
    </xf>
    <xf numFmtId="1" fontId="18" fillId="0" borderId="0" xfId="0" applyNumberFormat="1" applyFont="1" applyAlignment="1" applyProtection="1">
      <alignment vertical="center" wrapText="1"/>
      <protection locked="0"/>
    </xf>
    <xf numFmtId="0" fontId="25" fillId="11" borderId="0" xfId="0" applyFont="1" applyFill="1" applyAlignment="1">
      <alignment horizontal="center" vertical="center"/>
    </xf>
    <xf numFmtId="165" fontId="45" fillId="0" borderId="0" xfId="0" applyNumberFormat="1" applyFont="1" applyAlignment="1">
      <alignment horizontal="center"/>
    </xf>
    <xf numFmtId="15" fontId="32" fillId="0" borderId="0" xfId="0" applyNumberFormat="1" applyFont="1"/>
    <xf numFmtId="0" fontId="32" fillId="0" borderId="0" xfId="0" applyFont="1"/>
    <xf numFmtId="0" fontId="33" fillId="0" borderId="0" xfId="0" applyFont="1" applyAlignment="1">
      <alignment horizontal="right"/>
    </xf>
    <xf numFmtId="169" fontId="33" fillId="0" borderId="7" xfId="0" applyNumberFormat="1" applyFont="1" applyBorder="1" applyAlignment="1">
      <alignment horizontal="center" vertical="center"/>
    </xf>
    <xf numFmtId="0" fontId="42" fillId="11" borderId="0" xfId="0" applyFont="1" applyFill="1" applyProtection="1">
      <protection locked="0"/>
    </xf>
    <xf numFmtId="0" fontId="18" fillId="6" borderId="20" xfId="0" applyFont="1" applyFill="1" applyBorder="1" applyAlignment="1" applyProtection="1">
      <alignment horizontal="center" vertical="center" wrapText="1"/>
      <protection locked="0"/>
    </xf>
    <xf numFmtId="0" fontId="51" fillId="0" borderId="0" xfId="0" applyFont="1"/>
    <xf numFmtId="9" fontId="0" fillId="0" borderId="0" xfId="0" applyNumberFormat="1"/>
    <xf numFmtId="2" fontId="51" fillId="0" borderId="0" xfId="0" applyNumberFormat="1" applyFont="1"/>
    <xf numFmtId="0" fontId="52" fillId="0" borderId="0" xfId="0" applyFont="1"/>
    <xf numFmtId="2" fontId="53" fillId="0" borderId="0" xfId="0" applyNumberFormat="1" applyFont="1"/>
    <xf numFmtId="0" fontId="53" fillId="0" borderId="0" xfId="0" applyFont="1"/>
    <xf numFmtId="0" fontId="18" fillId="8" borderId="36" xfId="0" applyFont="1" applyFill="1" applyBorder="1"/>
    <xf numFmtId="0" fontId="18" fillId="8" borderId="36" xfId="0" applyFont="1" applyFill="1" applyBorder="1" applyAlignment="1">
      <alignment horizontal="left" vertical="center"/>
    </xf>
    <xf numFmtId="0" fontId="18" fillId="0" borderId="36" xfId="0" applyFont="1" applyBorder="1" applyAlignment="1">
      <alignment horizontal="center"/>
    </xf>
    <xf numFmtId="0" fontId="54" fillId="10" borderId="36" xfId="0" applyFont="1" applyFill="1" applyBorder="1" applyAlignment="1">
      <alignment vertical="center"/>
    </xf>
    <xf numFmtId="0" fontId="18" fillId="10" borderId="36" xfId="0" applyFont="1" applyFill="1" applyBorder="1"/>
    <xf numFmtId="0" fontId="18" fillId="0" borderId="36" xfId="0" applyFont="1" applyBorder="1" applyAlignment="1" applyProtection="1">
      <alignment horizontal="center" vertical="center"/>
      <protection locked="0"/>
    </xf>
    <xf numFmtId="0" fontId="18" fillId="11" borderId="36" xfId="0" applyFont="1" applyFill="1" applyBorder="1" applyAlignment="1" applyProtection="1">
      <alignment horizontal="center" vertical="center"/>
      <protection locked="0"/>
    </xf>
    <xf numFmtId="0" fontId="18" fillId="6" borderId="20" xfId="0" applyFont="1" applyFill="1" applyBorder="1" applyAlignment="1">
      <alignment horizontal="center" vertical="center" wrapText="1"/>
    </xf>
    <xf numFmtId="0" fontId="18" fillId="6" borderId="20" xfId="0" applyFont="1" applyFill="1" applyBorder="1" applyAlignment="1">
      <alignment horizontal="center"/>
    </xf>
    <xf numFmtId="0" fontId="18" fillId="6" borderId="19" xfId="0" applyFont="1" applyFill="1" applyBorder="1" applyAlignment="1">
      <alignment horizontal="center" vertical="center" wrapText="1"/>
    </xf>
    <xf numFmtId="9" fontId="18" fillId="6" borderId="30" xfId="2" applyFont="1" applyFill="1" applyBorder="1" applyAlignment="1" applyProtection="1">
      <alignment horizontal="center"/>
    </xf>
    <xf numFmtId="9" fontId="18" fillId="6" borderId="32" xfId="2" applyFont="1" applyFill="1" applyBorder="1" applyAlignment="1" applyProtection="1">
      <alignment horizontal="center"/>
    </xf>
    <xf numFmtId="9" fontId="18" fillId="6" borderId="34" xfId="2" applyFont="1" applyFill="1" applyBorder="1" applyAlignment="1" applyProtection="1">
      <alignment horizontal="center"/>
    </xf>
    <xf numFmtId="165" fontId="18" fillId="0" borderId="0" xfId="0" applyNumberFormat="1" applyFont="1" applyAlignment="1">
      <alignment horizontal="center"/>
    </xf>
    <xf numFmtId="1" fontId="18" fillId="0" borderId="0" xfId="0" applyNumberFormat="1" applyFont="1" applyAlignment="1">
      <alignment horizontal="center"/>
    </xf>
    <xf numFmtId="165" fontId="18" fillId="0" borderId="1" xfId="0" applyNumberFormat="1" applyFont="1" applyBorder="1" applyAlignment="1">
      <alignment horizontal="center"/>
    </xf>
    <xf numFmtId="1" fontId="18" fillId="0" borderId="1" xfId="0" applyNumberFormat="1" applyFont="1" applyBorder="1" applyAlignment="1">
      <alignment horizontal="center"/>
    </xf>
    <xf numFmtId="9" fontId="18" fillId="8" borderId="36" xfId="0" applyNumberFormat="1" applyFont="1" applyFill="1" applyBorder="1" applyAlignment="1">
      <alignment horizontal="center" vertical="center"/>
    </xf>
    <xf numFmtId="0" fontId="18" fillId="6" borderId="30" xfId="2" applyNumberFormat="1" applyFont="1" applyFill="1" applyBorder="1" applyAlignment="1" applyProtection="1">
      <alignment horizontal="center"/>
    </xf>
    <xf numFmtId="0" fontId="18" fillId="6" borderId="32" xfId="2" applyNumberFormat="1" applyFont="1" applyFill="1" applyBorder="1" applyAlignment="1" applyProtection="1">
      <alignment horizontal="center"/>
    </xf>
    <xf numFmtId="0" fontId="18" fillId="6" borderId="34" xfId="2" applyNumberFormat="1" applyFont="1" applyFill="1" applyBorder="1" applyAlignment="1" applyProtection="1">
      <alignment horizontal="center"/>
    </xf>
    <xf numFmtId="0" fontId="18" fillId="6" borderId="12" xfId="0" applyFont="1" applyFill="1" applyBorder="1" applyAlignment="1" applyProtection="1">
      <alignment horizontal="center" vertical="center"/>
      <protection locked="0"/>
    </xf>
    <xf numFmtId="0" fontId="18" fillId="6" borderId="13" xfId="0" applyFont="1" applyFill="1" applyBorder="1" applyAlignment="1" applyProtection="1">
      <alignment horizontal="center" vertical="center"/>
      <protection locked="0"/>
    </xf>
    <xf numFmtId="0" fontId="18" fillId="0" borderId="0" xfId="0" applyFont="1" applyAlignment="1">
      <alignment horizontal="center" vertical="center"/>
    </xf>
    <xf numFmtId="0" fontId="16" fillId="10" borderId="4" xfId="0" applyFont="1" applyFill="1" applyBorder="1" applyAlignment="1">
      <alignment horizontal="left" vertical="center" wrapText="1"/>
    </xf>
    <xf numFmtId="0" fontId="34" fillId="10" borderId="3" xfId="0" applyFont="1" applyFill="1" applyBorder="1" applyAlignment="1">
      <alignment horizontal="left" vertical="center" wrapText="1"/>
    </xf>
    <xf numFmtId="0" fontId="34" fillId="10" borderId="5" xfId="0" applyFont="1" applyFill="1" applyBorder="1" applyAlignment="1">
      <alignment horizontal="left" vertical="center" wrapText="1"/>
    </xf>
    <xf numFmtId="0" fontId="18" fillId="6" borderId="12" xfId="0" applyFont="1" applyFill="1" applyBorder="1" applyAlignment="1" applyProtection="1">
      <alignment horizontal="left" vertical="center"/>
      <protection locked="0"/>
    </xf>
    <xf numFmtId="0" fontId="18" fillId="6" borderId="13" xfId="0" applyFont="1" applyFill="1" applyBorder="1" applyAlignment="1" applyProtection="1">
      <alignment horizontal="left" vertical="center"/>
      <protection locked="0"/>
    </xf>
    <xf numFmtId="0" fontId="18" fillId="6" borderId="1" xfId="0" applyFont="1" applyFill="1" applyBorder="1" applyAlignment="1" applyProtection="1">
      <alignment horizontal="center" vertical="center"/>
      <protection locked="0"/>
    </xf>
    <xf numFmtId="0" fontId="18" fillId="6" borderId="8" xfId="0" applyFont="1" applyFill="1" applyBorder="1" applyAlignment="1" applyProtection="1">
      <alignment horizontal="center" vertical="center"/>
      <protection locked="0"/>
    </xf>
    <xf numFmtId="0" fontId="26" fillId="8" borderId="2" xfId="0" applyFont="1" applyFill="1" applyBorder="1" applyAlignment="1">
      <alignment horizontal="center" vertical="center"/>
    </xf>
    <xf numFmtId="9" fontId="18" fillId="6" borderId="1" xfId="2" applyFont="1" applyFill="1" applyBorder="1" applyAlignment="1" applyProtection="1">
      <alignment horizontal="center" vertical="center"/>
      <protection locked="0"/>
    </xf>
    <xf numFmtId="0" fontId="42" fillId="11" borderId="0" xfId="0" applyFont="1" applyFill="1" applyAlignment="1">
      <alignment horizontal="left" vertical="top" wrapText="1"/>
    </xf>
    <xf numFmtId="166" fontId="26" fillId="8" borderId="1" xfId="2" applyNumberFormat="1" applyFont="1" applyFill="1" applyBorder="1" applyAlignment="1" applyProtection="1">
      <alignment horizontal="center" vertical="center"/>
    </xf>
    <xf numFmtId="2" fontId="26" fillId="8" borderId="1" xfId="0" applyNumberFormat="1" applyFont="1" applyFill="1" applyBorder="1" applyAlignment="1">
      <alignment horizontal="center" vertical="center"/>
    </xf>
    <xf numFmtId="2" fontId="20" fillId="8" borderId="1" xfId="0" applyNumberFormat="1" applyFont="1" applyFill="1" applyBorder="1" applyAlignment="1">
      <alignment horizontal="center" vertical="center"/>
    </xf>
    <xf numFmtId="2" fontId="20" fillId="8" borderId="8" xfId="0" applyNumberFormat="1" applyFont="1" applyFill="1" applyBorder="1" applyAlignment="1">
      <alignment horizontal="center" vertical="center"/>
    </xf>
    <xf numFmtId="15" fontId="18" fillId="6" borderId="12" xfId="0" applyNumberFormat="1" applyFont="1" applyFill="1" applyBorder="1" applyAlignment="1" applyProtection="1">
      <alignment horizontal="left" vertical="center"/>
      <protection locked="0"/>
    </xf>
    <xf numFmtId="0" fontId="23" fillId="6" borderId="2" xfId="0" applyFont="1" applyFill="1" applyBorder="1" applyAlignment="1" applyProtection="1">
      <alignment horizontal="center" vertical="center"/>
      <protection locked="0"/>
    </xf>
    <xf numFmtId="0" fontId="20" fillId="8" borderId="2" xfId="0" applyFont="1" applyFill="1" applyBorder="1" applyAlignment="1">
      <alignment horizontal="center" vertical="center"/>
    </xf>
    <xf numFmtId="0" fontId="18" fillId="0" borderId="1" xfId="0" applyFont="1" applyBorder="1" applyAlignment="1">
      <alignment horizontal="center" vertical="center"/>
    </xf>
    <xf numFmtId="0" fontId="18" fillId="6" borderId="37"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18" fillId="0" borderId="0" xfId="0" applyFont="1" applyAlignment="1">
      <alignment vertical="center" wrapText="1"/>
    </xf>
    <xf numFmtId="0" fontId="16" fillId="10" borderId="21" xfId="0" applyFont="1" applyFill="1" applyBorder="1" applyAlignment="1" applyProtection="1">
      <alignment horizontal="left" vertical="center" wrapText="1"/>
      <protection locked="0"/>
    </xf>
    <xf numFmtId="0" fontId="34" fillId="10" borderId="22" xfId="0" applyFont="1" applyFill="1" applyBorder="1" applyAlignment="1" applyProtection="1">
      <alignment horizontal="left" vertical="center" wrapText="1"/>
      <protection locked="0"/>
    </xf>
    <xf numFmtId="0" fontId="34" fillId="10" borderId="23" xfId="0" applyFont="1" applyFill="1" applyBorder="1" applyAlignment="1" applyProtection="1">
      <alignment horizontal="left" vertical="center" wrapText="1"/>
      <protection locked="0"/>
    </xf>
    <xf numFmtId="0" fontId="23" fillId="8" borderId="36" xfId="0" applyFont="1" applyFill="1" applyBorder="1" applyAlignment="1">
      <alignment horizontal="left" vertical="center" wrapText="1"/>
    </xf>
  </cellXfs>
  <cellStyles count="5">
    <cellStyle name="Comma" xfId="1" builtinId="3"/>
    <cellStyle name="Normal" xfId="0" builtinId="0"/>
    <cellStyle name="Normal 2" xfId="4" xr:uid="{87942DB3-6FA2-4F0C-ACE2-DD840DA76B25}"/>
    <cellStyle name="Normal_NETEFFCY" xfId="3" xr:uid="{00000000-0005-0000-0000-000003000000}"/>
    <cellStyle name="Percent" xfId="2" builtinId="5"/>
  </cellStyles>
  <dxfs count="35">
    <dxf>
      <font>
        <b val="0"/>
        <i val="0"/>
        <strike val="0"/>
        <condense val="0"/>
        <extend val="0"/>
        <outline val="0"/>
        <shadow val="0"/>
        <u val="none"/>
        <vertAlign val="baseline"/>
        <sz val="10"/>
        <color theme="1"/>
        <name val="Arial Rounded MT Bold"/>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Rounded MT Bold"/>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Rounded MT Bold"/>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Rounded MT Bold"/>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Rounded MT Bold"/>
        <scheme val="none"/>
      </font>
      <numFmt numFmtId="167" formatCode="_-* #,##0_-;\-* #,##0_-;_-* &quot;-&quot;??_-;_-@_-"/>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theme="1"/>
        <name val="Arial Rounded MT Bold"/>
        <scheme val="none"/>
      </font>
      <numFmt numFmtId="167" formatCode="_-* #,##0_-;\-* #,##0_-;_-* &quot;-&quot;??_-;_-@_-"/>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Rounded MT Bold"/>
        <scheme val="none"/>
      </font>
      <numFmt numFmtId="1" formatCode="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Rounded MT Bold"/>
        <scheme val="none"/>
      </font>
      <numFmt numFmtId="165" formatCode="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Rounded MT Bold"/>
        <scheme val="none"/>
      </font>
      <numFmt numFmtId="166" formatCode="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Rounded MT Bold"/>
        <scheme val="none"/>
      </font>
      <numFmt numFmtId="13" formatCode="0%"/>
      <fill>
        <patternFill patternType="none">
          <fgColor indexed="64"/>
          <bgColor indexed="65"/>
        </patternFill>
      </fill>
      <alignment horizontal="center" vertical="bottom" textRotation="0" wrapText="0" indent="0" justifyLastLine="0" shrinkToFit="0" readingOrder="0"/>
      <protection locked="1" hidden="0"/>
    </dxf>
    <dxf>
      <font>
        <b val="0"/>
        <strike val="0"/>
        <outline val="0"/>
        <shadow val="0"/>
        <u val="none"/>
        <vertAlign val="baseline"/>
        <name val="Arial Rounded MT Bold"/>
        <scheme val="none"/>
      </font>
      <protection locked="1" hidden="0"/>
    </dxf>
    <dxf>
      <font>
        <b val="0"/>
        <i val="0"/>
        <strike val="0"/>
        <condense val="0"/>
        <extend val="0"/>
        <outline val="0"/>
        <shadow val="0"/>
        <u val="none"/>
        <vertAlign val="baseline"/>
        <sz val="10"/>
        <color auto="1"/>
        <name val="Arial Rounded MT Bold"/>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rgb="FFFF0000"/>
      </font>
      <fill>
        <patternFill>
          <bgColor theme="4" tint="0.79998168889431442"/>
        </patternFill>
      </fill>
    </dxf>
    <dxf>
      <font>
        <color theme="2" tint="-9.9948118533890809E-2"/>
      </font>
    </dxf>
    <dxf>
      <font>
        <color theme="2" tint="-9.9948118533890809E-2"/>
      </font>
    </dxf>
    <dxf>
      <font>
        <color rgb="FFFF0000"/>
      </font>
      <fill>
        <patternFill>
          <bgColor theme="4" tint="0.79998168889431442"/>
        </patternFill>
      </fill>
    </dxf>
    <dxf>
      <font>
        <b val="0"/>
        <i val="0"/>
        <color rgb="FFFF0000"/>
      </font>
      <fill>
        <patternFill>
          <bgColor theme="4" tint="0.79998168889431442"/>
        </patternFill>
      </fill>
    </dxf>
    <dxf>
      <font>
        <b val="0"/>
        <i val="0"/>
      </font>
      <fill>
        <patternFill>
          <bgColor theme="4" tint="0.79998168889431442"/>
        </patternFill>
      </fill>
      <border>
        <vertical/>
        <horizontal/>
      </border>
    </dxf>
    <dxf>
      <font>
        <b val="0"/>
        <i val="0"/>
        <color rgb="FFFF0000"/>
      </font>
      <fill>
        <patternFill>
          <bgColor theme="5" tint="0.79998168889431442"/>
        </patternFill>
      </fill>
    </dxf>
    <dxf>
      <font>
        <color rgb="FF00B050"/>
      </font>
      <fill>
        <patternFill>
          <bgColor theme="0" tint="-4.9989318521683403E-2"/>
        </patternFill>
      </fill>
    </dxf>
    <dxf>
      <font>
        <color theme="2" tint="-0.24994659260841701"/>
      </font>
      <fill>
        <patternFill>
          <bgColor theme="2" tint="-0.24994659260841701"/>
        </patternFill>
      </fill>
    </dxf>
    <dxf>
      <font>
        <color theme="0" tint="-0.24994659260841701"/>
      </font>
      <fill>
        <patternFill>
          <bgColor theme="0" tint="-0.24994659260841701"/>
        </patternFill>
      </fill>
    </dxf>
    <dxf>
      <font>
        <color theme="1"/>
      </font>
      <fill>
        <patternFill>
          <bgColor theme="4" tint="0.79998168889431442"/>
        </patternFill>
      </fill>
    </dxf>
    <dxf>
      <fill>
        <patternFill>
          <bgColor theme="4" tint="0.79998168889431442"/>
        </patternFill>
      </fill>
    </dxf>
    <dxf>
      <font>
        <b val="0"/>
        <i val="0"/>
        <color rgb="FFFF0000"/>
      </font>
      <fill>
        <patternFill>
          <bgColor theme="4" tint="0.79998168889431442"/>
        </patternFill>
      </fill>
    </dxf>
    <dxf>
      <font>
        <color auto="1"/>
      </font>
      <fill>
        <patternFill>
          <bgColor theme="4" tint="0.79998168889431442"/>
        </patternFill>
      </fill>
    </dxf>
    <dxf>
      <fill>
        <patternFill>
          <bgColor theme="4" tint="0.79998168889431442"/>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colors>
    <mruColors>
      <color rgb="FF92D050"/>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'FIG-Annual Summary'!$L$2</c:f>
          <c:strCache>
            <c:ptCount val="1"/>
            <c:pt idx="0">
              <c:v>Tested vs Design TSS Removal Performance - 
Area 0.2ha; Model SW-1200 (1.2m-D)</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Test Unit - TSS Removal</c:v>
          </c:tx>
          <c:spPr>
            <a:ln w="28575" cap="rnd">
              <a:solidFill>
                <a:schemeClr val="accent2"/>
              </a:solidFill>
              <a:prstDash val="dash"/>
              <a:round/>
            </a:ln>
            <a:effectLst/>
          </c:spPr>
          <c:marker>
            <c:symbol val="circle"/>
            <c:size val="8"/>
            <c:spPr>
              <a:solidFill>
                <a:schemeClr val="accent2"/>
              </a:solidFill>
              <a:ln w="12700">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2">
                        <a:lumMod val="50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'Test Unit Summary'!$B$6:$B$13</c:f>
              <c:numCache>
                <c:formatCode>General</c:formatCode>
                <c:ptCount val="8"/>
                <c:pt idx="0">
                  <c:v>40</c:v>
                </c:pt>
                <c:pt idx="1">
                  <c:v>80</c:v>
                </c:pt>
                <c:pt idx="2">
                  <c:v>200</c:v>
                </c:pt>
                <c:pt idx="3">
                  <c:v>400</c:v>
                </c:pt>
                <c:pt idx="4">
                  <c:v>600</c:v>
                </c:pt>
                <c:pt idx="5">
                  <c:v>1000</c:v>
                </c:pt>
                <c:pt idx="6">
                  <c:v>1400</c:v>
                </c:pt>
                <c:pt idx="7">
                  <c:v>1800</c:v>
                </c:pt>
              </c:numCache>
            </c:numRef>
          </c:xVal>
          <c:yVal>
            <c:numRef>
              <c:f>'Test Unit Summary'!$C$6:$C$13</c:f>
              <c:numCache>
                <c:formatCode>0%</c:formatCode>
                <c:ptCount val="8"/>
                <c:pt idx="0">
                  <c:v>0.7</c:v>
                </c:pt>
                <c:pt idx="1">
                  <c:v>0.65</c:v>
                </c:pt>
                <c:pt idx="2">
                  <c:v>0.57999999999999996</c:v>
                </c:pt>
                <c:pt idx="3">
                  <c:v>0.54</c:v>
                </c:pt>
                <c:pt idx="4">
                  <c:v>0.44</c:v>
                </c:pt>
                <c:pt idx="5">
                  <c:v>0.38</c:v>
                </c:pt>
                <c:pt idx="6">
                  <c:v>0.31</c:v>
                </c:pt>
                <c:pt idx="7">
                  <c:v>0</c:v>
                </c:pt>
              </c:numCache>
            </c:numRef>
          </c:yVal>
          <c:smooth val="0"/>
          <c:extLst>
            <c:ext xmlns:c16="http://schemas.microsoft.com/office/drawing/2014/chart" uri="{C3380CC4-5D6E-409C-BE32-E72D297353CC}">
              <c16:uniqueId val="{00000000-F0A2-4C5F-86AB-F5A835D8DCC1}"/>
            </c:ext>
          </c:extLst>
        </c:ser>
        <c:ser>
          <c:idx val="1"/>
          <c:order val="1"/>
          <c:tx>
            <c:v>Design Condition - TSS Removal</c:v>
          </c:tx>
          <c:spPr>
            <a:ln w="25400" cap="rnd">
              <a:noFill/>
              <a:round/>
            </a:ln>
            <a:effectLst/>
          </c:spPr>
          <c:marker>
            <c:symbol val="square"/>
            <c:size val="9"/>
            <c:spPr>
              <a:solidFill>
                <a:schemeClr val="accent1">
                  <a:lumMod val="75000"/>
                </a:schemeClr>
              </a:solidFill>
              <a:ln w="12700">
                <a:noFill/>
              </a:ln>
              <a:effectLst/>
            </c:spPr>
          </c:marker>
          <c:xVal>
            <c:numRef>
              <c:f>'Performance Evaluation'!$F$62:$F$71</c:f>
              <c:numCache>
                <c:formatCode>0</c:formatCode>
                <c:ptCount val="10"/>
                <c:pt idx="0">
                  <c:v>34.540884955752219</c:v>
                </c:pt>
                <c:pt idx="1">
                  <c:v>46.054513274336294</c:v>
                </c:pt>
                <c:pt idx="2">
                  <c:v>59.870867256637183</c:v>
                </c:pt>
                <c:pt idx="3">
                  <c:v>75.989946902654879</c:v>
                </c:pt>
                <c:pt idx="4">
                  <c:v>96.714477876106216</c:v>
                </c:pt>
                <c:pt idx="5">
                  <c:v>124.34718584070799</c:v>
                </c:pt>
                <c:pt idx="6">
                  <c:v>163.49352212389385</c:v>
                </c:pt>
                <c:pt idx="7">
                  <c:v>234.87801769911511</c:v>
                </c:pt>
                <c:pt idx="8">
                  <c:v>375.34428318584082</c:v>
                </c:pt>
                <c:pt idx="9">
                  <c:v>810.55943362831874</c:v>
                </c:pt>
              </c:numCache>
            </c:numRef>
          </c:xVal>
          <c:yVal>
            <c:numRef>
              <c:f>'Performance Evaluation'!$G$62:$G$71</c:f>
              <c:numCache>
                <c:formatCode>0.0%</c:formatCode>
                <c:ptCount val="10"/>
                <c:pt idx="0">
                  <c:v>0.7</c:v>
                </c:pt>
                <c:pt idx="1">
                  <c:v>0.69243185840707966</c:v>
                </c:pt>
                <c:pt idx="2">
                  <c:v>0.67516141592920353</c:v>
                </c:pt>
                <c:pt idx="3">
                  <c:v>0.65501256637168148</c:v>
                </c:pt>
                <c:pt idx="4">
                  <c:v>0.64024988790560478</c:v>
                </c:pt>
                <c:pt idx="5">
                  <c:v>0.624130808259587</c:v>
                </c:pt>
                <c:pt idx="6">
                  <c:v>0.60129544542772861</c:v>
                </c:pt>
                <c:pt idx="7">
                  <c:v>0.573024396460177</c:v>
                </c:pt>
                <c:pt idx="8">
                  <c:v>0.54493114336283199</c:v>
                </c:pt>
                <c:pt idx="9">
                  <c:v>0.40841608495575221</c:v>
                </c:pt>
              </c:numCache>
            </c:numRef>
          </c:yVal>
          <c:smooth val="0"/>
          <c:extLst>
            <c:ext xmlns:c16="http://schemas.microsoft.com/office/drawing/2014/chart" uri="{C3380CC4-5D6E-409C-BE32-E72D297353CC}">
              <c16:uniqueId val="{00000003-6CAA-42DC-9E9D-E74B5E5ED488}"/>
            </c:ext>
          </c:extLst>
        </c:ser>
        <c:dLbls>
          <c:showLegendKey val="0"/>
          <c:showVal val="0"/>
          <c:showCatName val="0"/>
          <c:showSerName val="0"/>
          <c:showPercent val="0"/>
          <c:showBubbleSize val="0"/>
        </c:dLbls>
        <c:axId val="121944944"/>
        <c:axId val="318657984"/>
      </c:scatterChart>
      <c:scatterChart>
        <c:scatterStyle val="lineMarker"/>
        <c:varyColors val="0"/>
        <c:ser>
          <c:idx val="2"/>
          <c:order val="2"/>
          <c:tx>
            <c:v>Design SLR Distribution</c:v>
          </c:tx>
          <c:spPr>
            <a:ln w="38100" cap="rnd">
              <a:solidFill>
                <a:schemeClr val="accent6"/>
              </a:solidFill>
              <a:prstDash val="sysDot"/>
              <a:round/>
            </a:ln>
            <a:effectLst/>
          </c:spPr>
          <c:marker>
            <c:symbol val="circle"/>
            <c:size val="7"/>
            <c:spPr>
              <a:solidFill>
                <a:srgbClr val="92D050"/>
              </a:solidFill>
              <a:ln w="9525">
                <a:noFill/>
              </a:ln>
              <a:effectLst/>
            </c:spPr>
          </c:marker>
          <c:xVal>
            <c:numRef>
              <c:f>'Performance Evaluation'!$F$62:$F$71</c:f>
              <c:numCache>
                <c:formatCode>0</c:formatCode>
                <c:ptCount val="10"/>
                <c:pt idx="0">
                  <c:v>34.540884955752219</c:v>
                </c:pt>
                <c:pt idx="1">
                  <c:v>46.054513274336294</c:v>
                </c:pt>
                <c:pt idx="2">
                  <c:v>59.870867256637183</c:v>
                </c:pt>
                <c:pt idx="3">
                  <c:v>75.989946902654879</c:v>
                </c:pt>
                <c:pt idx="4">
                  <c:v>96.714477876106216</c:v>
                </c:pt>
                <c:pt idx="5">
                  <c:v>124.34718584070799</c:v>
                </c:pt>
                <c:pt idx="6">
                  <c:v>163.49352212389385</c:v>
                </c:pt>
                <c:pt idx="7">
                  <c:v>234.87801769911511</c:v>
                </c:pt>
                <c:pt idx="8">
                  <c:v>375.34428318584082</c:v>
                </c:pt>
                <c:pt idx="9">
                  <c:v>810.55943362831874</c:v>
                </c:pt>
              </c:numCache>
            </c:numRef>
          </c:xVal>
          <c:yVal>
            <c:numRef>
              <c:f>'Performance Evaluation'!$A$62:$A$71</c:f>
              <c:numCache>
                <c:formatCode>0%</c:formatCode>
                <c:ptCount val="10"/>
                <c:pt idx="0">
                  <c:v>0.1</c:v>
                </c:pt>
                <c:pt idx="1">
                  <c:v>0.2</c:v>
                </c:pt>
                <c:pt idx="2">
                  <c:v>0.30000000000000004</c:v>
                </c:pt>
                <c:pt idx="3">
                  <c:v>0.4</c:v>
                </c:pt>
                <c:pt idx="4">
                  <c:v>0.5</c:v>
                </c:pt>
                <c:pt idx="5">
                  <c:v>0.6</c:v>
                </c:pt>
                <c:pt idx="6">
                  <c:v>0.7</c:v>
                </c:pt>
                <c:pt idx="7">
                  <c:v>0.79999999999999993</c:v>
                </c:pt>
                <c:pt idx="8">
                  <c:v>0.89999999999999991</c:v>
                </c:pt>
                <c:pt idx="9">
                  <c:v>0.99999999999999989</c:v>
                </c:pt>
              </c:numCache>
            </c:numRef>
          </c:yVal>
          <c:smooth val="0"/>
          <c:extLst>
            <c:ext xmlns:c16="http://schemas.microsoft.com/office/drawing/2014/chart" uri="{C3380CC4-5D6E-409C-BE32-E72D297353CC}">
              <c16:uniqueId val="{00000002-6CAA-42DC-9E9D-E74B5E5ED488}"/>
            </c:ext>
          </c:extLst>
        </c:ser>
        <c:dLbls>
          <c:showLegendKey val="0"/>
          <c:showVal val="0"/>
          <c:showCatName val="0"/>
          <c:showSerName val="0"/>
          <c:showPercent val="0"/>
          <c:showBubbleSize val="0"/>
        </c:dLbls>
        <c:axId val="318651320"/>
        <c:axId val="318653280"/>
      </c:scatterChart>
      <c:valAx>
        <c:axId val="12194494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85000"/>
                </a:schemeClr>
              </a:solidFill>
              <a:round/>
            </a:ln>
            <a:effectLst/>
          </c:spPr>
        </c:min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CA" b="1"/>
                  <a:t>Surface Loading Rate [L/min/m2]</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657984"/>
        <c:crosses val="autoZero"/>
        <c:crossBetween val="midCat"/>
        <c:minorUnit val="100"/>
      </c:valAx>
      <c:valAx>
        <c:axId val="318657984"/>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000" b="1" i="0" u="none" strike="noStrike" kern="1200" baseline="0">
                    <a:solidFill>
                      <a:schemeClr val="accent2"/>
                    </a:solidFill>
                    <a:latin typeface="+mn-lt"/>
                    <a:ea typeface="+mn-ea"/>
                    <a:cs typeface="+mn-cs"/>
                  </a:defRPr>
                </a:pPr>
                <a:r>
                  <a:rPr lang="en-CA" b="1">
                    <a:solidFill>
                      <a:schemeClr val="accent2"/>
                    </a:solidFill>
                  </a:rPr>
                  <a:t>Evaluated % TSS</a:t>
                </a:r>
                <a:r>
                  <a:rPr lang="en-CA" b="1" baseline="0">
                    <a:solidFill>
                      <a:schemeClr val="accent2"/>
                    </a:solidFill>
                  </a:rPr>
                  <a:t> Removal</a:t>
                </a:r>
                <a:endParaRPr lang="en-CA" b="1">
                  <a:solidFill>
                    <a:schemeClr val="accent2"/>
                  </a:solidFill>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accent2"/>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crossAx val="121944944"/>
        <c:crosses val="autoZero"/>
        <c:crossBetween val="midCat"/>
        <c:minorUnit val="5.000000000000001E-2"/>
      </c:valAx>
      <c:valAx>
        <c:axId val="318653280"/>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b="1">
                    <a:solidFill>
                      <a:schemeClr val="accent6"/>
                    </a:solidFill>
                  </a:rPr>
                  <a:t>% Anniual</a:t>
                </a:r>
                <a:r>
                  <a:rPr lang="en-CA" b="1" baseline="0">
                    <a:solidFill>
                      <a:schemeClr val="accent6"/>
                    </a:solidFill>
                  </a:rPr>
                  <a:t> Average Rainfall Volume</a:t>
                </a:r>
                <a:endParaRPr lang="en-CA" b="1">
                  <a:solidFill>
                    <a:schemeClr val="accent6"/>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accent6"/>
                </a:solidFill>
                <a:latin typeface="+mn-lt"/>
                <a:ea typeface="+mn-ea"/>
                <a:cs typeface="+mn-cs"/>
              </a:defRPr>
            </a:pPr>
            <a:endParaRPr lang="en-US"/>
          </a:p>
        </c:txPr>
        <c:crossAx val="318651320"/>
        <c:crosses val="max"/>
        <c:crossBetween val="midCat"/>
      </c:valAx>
      <c:valAx>
        <c:axId val="318651320"/>
        <c:scaling>
          <c:orientation val="minMax"/>
        </c:scaling>
        <c:delete val="1"/>
        <c:axPos val="b"/>
        <c:numFmt formatCode="0" sourceLinked="1"/>
        <c:majorTickMark val="out"/>
        <c:minorTickMark val="none"/>
        <c:tickLblPos val="nextTo"/>
        <c:crossAx val="318653280"/>
        <c:crosses val="autoZero"/>
        <c:crossBetween val="midCat"/>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Table>
      <c:spPr>
        <a:solidFill>
          <a:schemeClr val="bg1">
            <a:lumMod val="95000"/>
          </a:schemeClr>
        </a:solidFill>
        <a:ln w="19050">
          <a:solidFill>
            <a:schemeClr val="bg2">
              <a:lumMod val="75000"/>
            </a:schemeClr>
          </a:solidFill>
        </a:ln>
        <a:effectLst/>
      </c:spPr>
    </c:plotArea>
    <c:legend>
      <c:legendPos val="t"/>
      <c:overlay val="0"/>
      <c:spPr>
        <a:solidFill>
          <a:schemeClr val="bg1"/>
        </a:solidFill>
        <a:ln w="1905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'FIG-Annual Summary'!$L$4</c:f>
          <c:strCache>
            <c:ptCount val="1"/>
            <c:pt idx="0">
              <c:v>Overall TSS Removal Summary - 
Area 0.2ha; Model SW-1200 (1.2m-D)</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4"/>
          <c:order val="1"/>
          <c:tx>
            <c:v>Cumulative Rainfall</c:v>
          </c:tx>
          <c:spPr>
            <a:ln w="28575" cap="rnd">
              <a:solidFill>
                <a:schemeClr val="accent6"/>
              </a:solidFill>
              <a:prstDash val="sysDot"/>
              <a:round/>
            </a:ln>
            <a:effectLst/>
          </c:spPr>
          <c:marker>
            <c:symbol val="circle"/>
            <c:size val="7"/>
            <c:spPr>
              <a:solidFill>
                <a:schemeClr val="accent6"/>
              </a:solidFill>
              <a:ln w="12700">
                <a:noFill/>
              </a:ln>
              <a:effectLst/>
            </c:spPr>
          </c:marker>
          <c:xVal>
            <c:numRef>
              <c:f>'FIG-Annual Summary'!$A$2:$A$11</c:f>
              <c:numCache>
                <c:formatCode>0.0</c:formatCode>
                <c:ptCount val="10"/>
                <c:pt idx="0">
                  <c:v>1.5</c:v>
                </c:pt>
                <c:pt idx="1">
                  <c:v>2</c:v>
                </c:pt>
                <c:pt idx="2">
                  <c:v>2.6</c:v>
                </c:pt>
                <c:pt idx="3">
                  <c:v>3.3</c:v>
                </c:pt>
                <c:pt idx="4">
                  <c:v>4.2</c:v>
                </c:pt>
                <c:pt idx="5">
                  <c:v>5.4</c:v>
                </c:pt>
                <c:pt idx="6">
                  <c:v>7.1</c:v>
                </c:pt>
                <c:pt idx="7">
                  <c:v>10.199999999999999</c:v>
                </c:pt>
                <c:pt idx="8">
                  <c:v>16.3</c:v>
                </c:pt>
                <c:pt idx="9">
                  <c:v>35.200000000000003</c:v>
                </c:pt>
              </c:numCache>
            </c:numRef>
          </c:xVal>
          <c:yVal>
            <c:numRef>
              <c:f>'FIG-Annual Summary'!$C$2:$C$11</c:f>
              <c:numCache>
                <c:formatCode>0%</c:formatCode>
                <c:ptCount val="10"/>
                <c:pt idx="0">
                  <c:v>0.1</c:v>
                </c:pt>
                <c:pt idx="1">
                  <c:v>0.2</c:v>
                </c:pt>
                <c:pt idx="2">
                  <c:v>0.30000000000000004</c:v>
                </c:pt>
                <c:pt idx="3">
                  <c:v>0.4</c:v>
                </c:pt>
                <c:pt idx="4">
                  <c:v>0.5</c:v>
                </c:pt>
                <c:pt idx="5">
                  <c:v>0.6</c:v>
                </c:pt>
                <c:pt idx="6">
                  <c:v>0.7</c:v>
                </c:pt>
                <c:pt idx="7">
                  <c:v>0.79999999999999993</c:v>
                </c:pt>
                <c:pt idx="8">
                  <c:v>0.89999999999999991</c:v>
                </c:pt>
                <c:pt idx="9">
                  <c:v>0.99999999999999989</c:v>
                </c:pt>
              </c:numCache>
            </c:numRef>
          </c:yVal>
          <c:smooth val="0"/>
          <c:extLst>
            <c:ext xmlns:c16="http://schemas.microsoft.com/office/drawing/2014/chart" uri="{C3380CC4-5D6E-409C-BE32-E72D297353CC}">
              <c16:uniqueId val="{00000004-D4D8-490B-8036-BA8A008C9BB2}"/>
            </c:ext>
          </c:extLst>
        </c:ser>
        <c:dLbls>
          <c:showLegendKey val="0"/>
          <c:showVal val="0"/>
          <c:showCatName val="0"/>
          <c:showSerName val="0"/>
          <c:showPercent val="0"/>
          <c:showBubbleSize val="0"/>
        </c:dLbls>
        <c:axId val="318656416"/>
        <c:axId val="318650928"/>
      </c:scatterChart>
      <c:scatterChart>
        <c:scatterStyle val="lineMarker"/>
        <c:varyColors val="0"/>
        <c:ser>
          <c:idx val="3"/>
          <c:order val="0"/>
          <c:tx>
            <c:v>Cumulative %TSS Removal</c:v>
          </c:tx>
          <c:spPr>
            <a:ln w="28575" cap="rnd">
              <a:solidFill>
                <a:schemeClr val="accent5"/>
              </a:solidFill>
              <a:prstDash val="sysDot"/>
              <a:round/>
            </a:ln>
            <a:effectLst/>
          </c:spPr>
          <c:marker>
            <c:symbol val="square"/>
            <c:size val="7"/>
            <c:spPr>
              <a:solidFill>
                <a:schemeClr val="accent1">
                  <a:lumMod val="75000"/>
                </a:schemeClr>
              </a:solidFill>
              <a:ln w="12700">
                <a:noFill/>
              </a:ln>
              <a:effectLst/>
            </c:spPr>
          </c:marker>
          <c:dLbls>
            <c:dLbl>
              <c:idx val="9"/>
              <c:layout>
                <c:manualLayout>
                  <c:x val="-0.11876871613313318"/>
                  <c:y val="0"/>
                </c:manualLayout>
              </c:layout>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chemeClr val="accent1">
                          <a:lumMod val="7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oundRectCallout">
                      <a:avLst/>
                    </a:prstGeom>
                    <a:noFill/>
                    <a:ln>
                      <a:noFill/>
                    </a:ln>
                  </c15:spPr>
                </c:ext>
                <c:ext xmlns:c16="http://schemas.microsoft.com/office/drawing/2014/chart" uri="{C3380CC4-5D6E-409C-BE32-E72D297353CC}">
                  <c16:uniqueId val="{00000000-CA1A-4EFE-BA2C-B7C33D99832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'FIG-Annual Summary'!$A$2:$A$11</c:f>
              <c:numCache>
                <c:formatCode>0.0</c:formatCode>
                <c:ptCount val="10"/>
                <c:pt idx="0">
                  <c:v>1.5</c:v>
                </c:pt>
                <c:pt idx="1">
                  <c:v>2</c:v>
                </c:pt>
                <c:pt idx="2">
                  <c:v>2.6</c:v>
                </c:pt>
                <c:pt idx="3">
                  <c:v>3.3</c:v>
                </c:pt>
                <c:pt idx="4">
                  <c:v>4.2</c:v>
                </c:pt>
                <c:pt idx="5">
                  <c:v>5.4</c:v>
                </c:pt>
                <c:pt idx="6">
                  <c:v>7.1</c:v>
                </c:pt>
                <c:pt idx="7">
                  <c:v>10.199999999999999</c:v>
                </c:pt>
                <c:pt idx="8">
                  <c:v>16.3</c:v>
                </c:pt>
                <c:pt idx="9">
                  <c:v>35.200000000000003</c:v>
                </c:pt>
              </c:numCache>
            </c:numRef>
          </c:xVal>
          <c:yVal>
            <c:numRef>
              <c:f>'FIG-Annual Summary'!$J$2:$J$11</c:f>
              <c:numCache>
                <c:formatCode>0.0%</c:formatCode>
                <c:ptCount val="10"/>
                <c:pt idx="0">
                  <c:v>6.9999999999999993E-2</c:v>
                </c:pt>
                <c:pt idx="1">
                  <c:v>0.13924318584070797</c:v>
                </c:pt>
                <c:pt idx="2">
                  <c:v>0.20675932743362832</c:v>
                </c:pt>
                <c:pt idx="3">
                  <c:v>0.27226058407079645</c:v>
                </c:pt>
                <c:pt idx="4">
                  <c:v>0.33628557286135696</c:v>
                </c:pt>
                <c:pt idx="5">
                  <c:v>0.39869865368731566</c:v>
                </c:pt>
                <c:pt idx="6">
                  <c:v>0.45882819823008852</c:v>
                </c:pt>
                <c:pt idx="7">
                  <c:v>0.51613063787610625</c:v>
                </c:pt>
                <c:pt idx="8">
                  <c:v>0.57062375221238948</c:v>
                </c:pt>
                <c:pt idx="9">
                  <c:v>0.61146536070796476</c:v>
                </c:pt>
              </c:numCache>
            </c:numRef>
          </c:yVal>
          <c:smooth val="0"/>
          <c:extLst>
            <c:ext xmlns:c16="http://schemas.microsoft.com/office/drawing/2014/chart" uri="{C3380CC4-5D6E-409C-BE32-E72D297353CC}">
              <c16:uniqueId val="{00000003-D4D8-490B-8036-BA8A008C9BB2}"/>
            </c:ext>
          </c:extLst>
        </c:ser>
        <c:ser>
          <c:idx val="0"/>
          <c:order val="2"/>
          <c:tx>
            <c:v>Water Quality Target</c:v>
          </c:tx>
          <c:spPr>
            <a:ln w="28575" cap="rnd">
              <a:solidFill>
                <a:schemeClr val="accent2">
                  <a:lumMod val="40000"/>
                  <a:lumOff val="60000"/>
                </a:schemeClr>
              </a:solidFill>
              <a:prstDash val="sysDash"/>
              <a:round/>
            </a:ln>
            <a:effectLst/>
          </c:spPr>
          <c:marker>
            <c:symbol val="none"/>
          </c:marker>
          <c:xVal>
            <c:numRef>
              <c:f>'FIG-Annual Summary'!$A$2:$A$11</c:f>
              <c:numCache>
                <c:formatCode>0.0</c:formatCode>
                <c:ptCount val="10"/>
                <c:pt idx="0">
                  <c:v>1.5</c:v>
                </c:pt>
                <c:pt idx="1">
                  <c:v>2</c:v>
                </c:pt>
                <c:pt idx="2">
                  <c:v>2.6</c:v>
                </c:pt>
                <c:pt idx="3">
                  <c:v>3.3</c:v>
                </c:pt>
                <c:pt idx="4">
                  <c:v>4.2</c:v>
                </c:pt>
                <c:pt idx="5">
                  <c:v>5.4</c:v>
                </c:pt>
                <c:pt idx="6">
                  <c:v>7.1</c:v>
                </c:pt>
                <c:pt idx="7">
                  <c:v>10.199999999999999</c:v>
                </c:pt>
                <c:pt idx="8">
                  <c:v>16.3</c:v>
                </c:pt>
                <c:pt idx="9">
                  <c:v>35.200000000000003</c:v>
                </c:pt>
              </c:numCache>
            </c:numRef>
          </c:xVal>
          <c:yVal>
            <c:numRef>
              <c:f>('Performance Evaluation'!$C$17,'Performance Evaluation'!$C$17,'Performance Evaluation'!$C$17,'Performance Evaluation'!$C$17,'Performance Evaluation'!$C$17,'Performance Evaluation'!$C$17,'Performance Evaluation'!$C$17,'Performance Evaluation'!$C$17,'Performance Evaluation'!$C$17,'Performance Evaluation'!$C$17)</c:f>
              <c:numCache>
                <c:formatCode>0%</c:formatCode>
                <c:ptCount val="10"/>
                <c:pt idx="0">
                  <c:v>0.6</c:v>
                </c:pt>
                <c:pt idx="1">
                  <c:v>0.6</c:v>
                </c:pt>
                <c:pt idx="2">
                  <c:v>0.6</c:v>
                </c:pt>
                <c:pt idx="3">
                  <c:v>0.6</c:v>
                </c:pt>
                <c:pt idx="4">
                  <c:v>0.6</c:v>
                </c:pt>
                <c:pt idx="5">
                  <c:v>0.6</c:v>
                </c:pt>
                <c:pt idx="6">
                  <c:v>0.6</c:v>
                </c:pt>
                <c:pt idx="7">
                  <c:v>0.6</c:v>
                </c:pt>
                <c:pt idx="8">
                  <c:v>0.6</c:v>
                </c:pt>
                <c:pt idx="9">
                  <c:v>0.6</c:v>
                </c:pt>
              </c:numCache>
            </c:numRef>
          </c:yVal>
          <c:smooth val="0"/>
          <c:extLst>
            <c:ext xmlns:c16="http://schemas.microsoft.com/office/drawing/2014/chart" uri="{C3380CC4-5D6E-409C-BE32-E72D297353CC}">
              <c16:uniqueId val="{00000001-CA1A-4EFE-BA2C-B7C33D998327}"/>
            </c:ext>
          </c:extLst>
        </c:ser>
        <c:dLbls>
          <c:showLegendKey val="0"/>
          <c:showVal val="0"/>
          <c:showCatName val="0"/>
          <c:showSerName val="0"/>
          <c:showPercent val="0"/>
          <c:showBubbleSize val="0"/>
        </c:dLbls>
        <c:axId val="318651712"/>
        <c:axId val="318650536"/>
      </c:scatterChart>
      <c:valAx>
        <c:axId val="318656416"/>
        <c:scaling>
          <c:orientation val="minMax"/>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85000"/>
                </a:schemeClr>
              </a:solidFill>
              <a:prstDash val="solid"/>
              <a:round/>
            </a:ln>
            <a:effectLst/>
          </c:spPr>
        </c:min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CA" b="1"/>
                  <a:t>Design Rainfall Intensity [mm/hr]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in"/>
        <c:minorTickMark val="none"/>
        <c:tickLblPos val="nextTo"/>
        <c:spPr>
          <a:noFill/>
          <a:ln w="19050"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650928"/>
        <c:crosses val="autoZero"/>
        <c:crossBetween val="midCat"/>
        <c:majorUnit val="5"/>
        <c:minorUnit val="1"/>
      </c:valAx>
      <c:valAx>
        <c:axId val="31865092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000" b="1" i="0" u="none" strike="noStrike" kern="1200" baseline="0">
                    <a:solidFill>
                      <a:schemeClr val="accent6"/>
                    </a:solidFill>
                    <a:latin typeface="+mn-lt"/>
                    <a:ea typeface="+mn-ea"/>
                    <a:cs typeface="+mn-cs"/>
                  </a:defRPr>
                </a:pPr>
                <a:r>
                  <a:rPr lang="en-CA" b="1">
                    <a:solidFill>
                      <a:schemeClr val="accent6"/>
                    </a:solidFill>
                  </a:rPr>
                  <a:t>% Average Annual Rainfall Volume</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accent6"/>
                  </a:solidFill>
                  <a:latin typeface="+mn-lt"/>
                  <a:ea typeface="+mn-ea"/>
                  <a:cs typeface="+mn-cs"/>
                </a:defRPr>
              </a:pPr>
              <a:endParaRPr lang="en-US"/>
            </a:p>
          </c:txPr>
        </c:title>
        <c:numFmt formatCode="0%"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accent6"/>
                </a:solidFill>
                <a:latin typeface="+mn-lt"/>
                <a:ea typeface="+mn-ea"/>
                <a:cs typeface="+mn-cs"/>
              </a:defRPr>
            </a:pPr>
            <a:endParaRPr lang="en-US"/>
          </a:p>
        </c:txPr>
        <c:crossAx val="318656416"/>
        <c:crosses val="autoZero"/>
        <c:crossBetween val="midCat"/>
        <c:minorUnit val="5.000000000000001E-2"/>
      </c:valAx>
      <c:valAx>
        <c:axId val="318650536"/>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b="1">
                    <a:solidFill>
                      <a:schemeClr val="accent1">
                        <a:lumMod val="75000"/>
                      </a:schemeClr>
                    </a:solidFill>
                  </a:rPr>
                  <a:t>% TSS Removal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mn-lt"/>
                <a:ea typeface="+mn-ea"/>
                <a:cs typeface="+mn-cs"/>
              </a:defRPr>
            </a:pPr>
            <a:endParaRPr lang="en-US"/>
          </a:p>
        </c:txPr>
        <c:crossAx val="318651712"/>
        <c:crosses val="max"/>
        <c:crossBetween val="midCat"/>
      </c:valAx>
      <c:valAx>
        <c:axId val="318651712"/>
        <c:scaling>
          <c:orientation val="minMax"/>
        </c:scaling>
        <c:delete val="1"/>
        <c:axPos val="b"/>
        <c:numFmt formatCode="0.0" sourceLinked="1"/>
        <c:majorTickMark val="out"/>
        <c:minorTickMark val="none"/>
        <c:tickLblPos val="nextTo"/>
        <c:crossAx val="318650536"/>
        <c:crosses val="autoZero"/>
        <c:crossBetween val="midCat"/>
      </c:valAx>
      <c:spPr>
        <a:solidFill>
          <a:schemeClr val="bg1">
            <a:lumMod val="95000"/>
          </a:schemeClr>
        </a:solidFill>
        <a:ln w="25400">
          <a:solidFill>
            <a:schemeClr val="bg1">
              <a:lumMod val="65000"/>
            </a:schemeClr>
          </a:solid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4"/>
          <c:order val="0"/>
          <c:tx>
            <c:v>Cumulative Rainfall</c:v>
          </c:tx>
          <c:spPr>
            <a:ln w="28575" cap="rnd">
              <a:solidFill>
                <a:schemeClr val="accent6"/>
              </a:solidFill>
              <a:prstDash val="sysDot"/>
              <a:round/>
            </a:ln>
            <a:effectLst/>
          </c:spPr>
          <c:marker>
            <c:symbol val="circle"/>
            <c:size val="7"/>
            <c:spPr>
              <a:solidFill>
                <a:schemeClr val="accent6"/>
              </a:solidFill>
              <a:ln w="12700">
                <a:noFill/>
              </a:ln>
              <a:effectLst/>
            </c:spPr>
          </c:marker>
          <c:xVal>
            <c:numRef>
              <c:f>'FIG-Annual Summary'!$A$2:$A$11</c:f>
              <c:numCache>
                <c:formatCode>0.0</c:formatCode>
                <c:ptCount val="10"/>
                <c:pt idx="0">
                  <c:v>1.5</c:v>
                </c:pt>
                <c:pt idx="1">
                  <c:v>2</c:v>
                </c:pt>
                <c:pt idx="2">
                  <c:v>2.6</c:v>
                </c:pt>
                <c:pt idx="3">
                  <c:v>3.3</c:v>
                </c:pt>
                <c:pt idx="4">
                  <c:v>4.2</c:v>
                </c:pt>
                <c:pt idx="5">
                  <c:v>5.4</c:v>
                </c:pt>
                <c:pt idx="6">
                  <c:v>7.1</c:v>
                </c:pt>
                <c:pt idx="7">
                  <c:v>10.199999999999999</c:v>
                </c:pt>
                <c:pt idx="8">
                  <c:v>16.3</c:v>
                </c:pt>
                <c:pt idx="9">
                  <c:v>35.200000000000003</c:v>
                </c:pt>
              </c:numCache>
            </c:numRef>
          </c:xVal>
          <c:yVal>
            <c:numRef>
              <c:f>'FIG-Annual Summary'!$C$2:$C$11</c:f>
              <c:numCache>
                <c:formatCode>0%</c:formatCode>
                <c:ptCount val="10"/>
                <c:pt idx="0">
                  <c:v>0.1</c:v>
                </c:pt>
                <c:pt idx="1">
                  <c:v>0.2</c:v>
                </c:pt>
                <c:pt idx="2">
                  <c:v>0.30000000000000004</c:v>
                </c:pt>
                <c:pt idx="3">
                  <c:v>0.4</c:v>
                </c:pt>
                <c:pt idx="4">
                  <c:v>0.5</c:v>
                </c:pt>
                <c:pt idx="5">
                  <c:v>0.6</c:v>
                </c:pt>
                <c:pt idx="6">
                  <c:v>0.7</c:v>
                </c:pt>
                <c:pt idx="7">
                  <c:v>0.79999999999999993</c:v>
                </c:pt>
                <c:pt idx="8">
                  <c:v>0.89999999999999991</c:v>
                </c:pt>
                <c:pt idx="9">
                  <c:v>0.99999999999999989</c:v>
                </c:pt>
              </c:numCache>
            </c:numRef>
          </c:yVal>
          <c:smooth val="0"/>
          <c:extLst>
            <c:ext xmlns:c16="http://schemas.microsoft.com/office/drawing/2014/chart" uri="{C3380CC4-5D6E-409C-BE32-E72D297353CC}">
              <c16:uniqueId val="{00000004-D4D8-490B-8036-BA8A008C9BB2}"/>
            </c:ext>
          </c:extLst>
        </c:ser>
        <c:dLbls>
          <c:showLegendKey val="0"/>
          <c:showVal val="0"/>
          <c:showCatName val="0"/>
          <c:showSerName val="0"/>
          <c:showPercent val="0"/>
          <c:showBubbleSize val="0"/>
        </c:dLbls>
        <c:axId val="318654456"/>
        <c:axId val="318653672"/>
      </c:scatterChart>
      <c:valAx>
        <c:axId val="318654456"/>
        <c:scaling>
          <c:orientation val="minMax"/>
          <c:max val="45"/>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noFill/>
              <a:prstDash val="solid"/>
              <a:round/>
            </a:ln>
            <a:effectLst/>
          </c:spPr>
        </c:min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CA" b="1"/>
                  <a:t>Design Rainfall Intensity [mm/hr]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in"/>
        <c:minorTickMark val="none"/>
        <c:tickLblPos val="nextTo"/>
        <c:spPr>
          <a:noFill/>
          <a:ln w="19050"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653672"/>
        <c:crosses val="autoZero"/>
        <c:crossBetween val="midCat"/>
        <c:majorUnit val="5"/>
        <c:minorUnit val="1"/>
      </c:valAx>
      <c:valAx>
        <c:axId val="318653672"/>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000" b="1" i="0" u="none" strike="noStrike" kern="1200" baseline="0">
                    <a:solidFill>
                      <a:schemeClr val="bg2">
                        <a:lumMod val="25000"/>
                      </a:schemeClr>
                    </a:solidFill>
                    <a:latin typeface="+mn-lt"/>
                    <a:ea typeface="+mn-ea"/>
                    <a:cs typeface="+mn-cs"/>
                  </a:defRPr>
                </a:pPr>
                <a:r>
                  <a:rPr lang="en-CA" b="1">
                    <a:solidFill>
                      <a:schemeClr val="bg2">
                        <a:lumMod val="25000"/>
                      </a:schemeClr>
                    </a:solidFill>
                  </a:rPr>
                  <a:t>% Average Annual Rainfall Volume</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bg2">
                      <a:lumMod val="25000"/>
                    </a:schemeClr>
                  </a:solidFill>
                  <a:latin typeface="+mn-lt"/>
                  <a:ea typeface="+mn-ea"/>
                  <a:cs typeface="+mn-cs"/>
                </a:defRPr>
              </a:pPr>
              <a:endParaRPr lang="en-US"/>
            </a:p>
          </c:txPr>
        </c:title>
        <c:numFmt formatCode="0%"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bg2">
                    <a:lumMod val="25000"/>
                  </a:schemeClr>
                </a:solidFill>
                <a:latin typeface="+mn-lt"/>
                <a:ea typeface="+mn-ea"/>
                <a:cs typeface="+mn-cs"/>
              </a:defRPr>
            </a:pPr>
            <a:endParaRPr lang="en-US"/>
          </a:p>
        </c:txPr>
        <c:crossAx val="318654456"/>
        <c:crosses val="autoZero"/>
        <c:crossBetween val="midCat"/>
        <c:minorUnit val="5.000000000000001E-2"/>
      </c:valAx>
      <c:spPr>
        <a:solidFill>
          <a:schemeClr val="bg1">
            <a:lumMod val="95000"/>
          </a:schemeClr>
        </a:solidFill>
        <a:ln w="25400">
          <a:solidFill>
            <a:schemeClr val="bg1">
              <a:lumMod val="65000"/>
            </a:schemeClr>
          </a:solidFill>
        </a:ln>
        <a:effectLst/>
      </c:spPr>
    </c:plotArea>
    <c:plotVisOnly val="1"/>
    <c:dispBlanksAs val="gap"/>
    <c:showDLblsOverMax val="0"/>
  </c:chart>
  <c:spPr>
    <a:no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etvcanada.ca/wp-content/uploads/2014/06/ETV-OGS-Procedure_final_revised-June_2014.pdf"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hyperlink" Target="http://etvcanada.ca/home/verify-your-technology/current-verified-technologie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419102</xdr:colOff>
      <xdr:row>0</xdr:row>
      <xdr:rowOff>107039</xdr:rowOff>
    </xdr:from>
    <xdr:to>
      <xdr:col>6</xdr:col>
      <xdr:colOff>389171</xdr:colOff>
      <xdr:row>0</xdr:row>
      <xdr:rowOff>522194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176184" y="107039"/>
          <a:ext cx="3484234" cy="415155"/>
        </a:xfrm>
        <a:prstGeom prst="rect">
          <a:avLst/>
        </a:prstGeom>
        <a:no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050" b="0" i="1" baseline="0">
              <a:solidFill>
                <a:schemeClr val="accent2"/>
              </a:solidFill>
              <a:latin typeface="Arial Rounded MT Bold" panose="020F0704030504030204" pitchFamily="34" charset="0"/>
            </a:rPr>
            <a:t>Pre-loaded input provided as a sample only</a:t>
          </a:r>
        </a:p>
      </xdr:txBody>
    </xdr:sp>
    <xdr:clientData/>
  </xdr:twoCellAnchor>
  <xdr:twoCellAnchor>
    <xdr:from>
      <xdr:col>0</xdr:col>
      <xdr:colOff>28575</xdr:colOff>
      <xdr:row>2</xdr:row>
      <xdr:rowOff>9525</xdr:rowOff>
    </xdr:from>
    <xdr:to>
      <xdr:col>0</xdr:col>
      <xdr:colOff>257175</xdr:colOff>
      <xdr:row>3</xdr:row>
      <xdr:rowOff>1287</xdr:rowOff>
    </xdr:to>
    <xdr:sp macro="" textlink="">
      <xdr:nvSpPr>
        <xdr:cNvPr id="23" name="Oval 22">
          <a:extLst>
            <a:ext uri="{FF2B5EF4-FFF2-40B4-BE49-F238E27FC236}">
              <a16:creationId xmlns:a16="http://schemas.microsoft.com/office/drawing/2014/main" id="{00000000-0008-0000-0000-000017000000}"/>
            </a:ext>
          </a:extLst>
        </xdr:cNvPr>
        <xdr:cNvSpPr/>
      </xdr:nvSpPr>
      <xdr:spPr>
        <a:xfrm>
          <a:off x="28575" y="762000"/>
          <a:ext cx="228600" cy="229887"/>
        </a:xfrm>
        <a:prstGeom prst="ellipse">
          <a:avLst/>
        </a:prstGeom>
        <a:solidFill>
          <a:schemeClr val="accent4">
            <a:lumMod val="60000"/>
            <a:lumOff val="40000"/>
          </a:schemeClr>
        </a:solidFill>
        <a:ln w="15875">
          <a:solidFill>
            <a:schemeClr val="accent4">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0"/>
        <a:lstStyle/>
        <a:p>
          <a:pPr algn="ctr"/>
          <a:r>
            <a:rPr lang="en-CA" sz="800" b="1">
              <a:solidFill>
                <a:schemeClr val="tx1"/>
              </a:solidFill>
            </a:rPr>
            <a:t>1</a:t>
          </a:r>
        </a:p>
      </xdr:txBody>
    </xdr:sp>
    <xdr:clientData/>
  </xdr:twoCellAnchor>
  <xdr:twoCellAnchor>
    <xdr:from>
      <xdr:col>0</xdr:col>
      <xdr:colOff>28575</xdr:colOff>
      <xdr:row>10</xdr:row>
      <xdr:rowOff>9525</xdr:rowOff>
    </xdr:from>
    <xdr:to>
      <xdr:col>0</xdr:col>
      <xdr:colOff>257175</xdr:colOff>
      <xdr:row>11</xdr:row>
      <xdr:rowOff>1287</xdr:rowOff>
    </xdr:to>
    <xdr:sp macro="" textlink="">
      <xdr:nvSpPr>
        <xdr:cNvPr id="24" name="Oval 23">
          <a:extLst>
            <a:ext uri="{FF2B5EF4-FFF2-40B4-BE49-F238E27FC236}">
              <a16:creationId xmlns:a16="http://schemas.microsoft.com/office/drawing/2014/main" id="{00000000-0008-0000-0000-000018000000}"/>
            </a:ext>
          </a:extLst>
        </xdr:cNvPr>
        <xdr:cNvSpPr/>
      </xdr:nvSpPr>
      <xdr:spPr>
        <a:xfrm>
          <a:off x="28575" y="2000250"/>
          <a:ext cx="228600" cy="229887"/>
        </a:xfrm>
        <a:prstGeom prst="ellipse">
          <a:avLst/>
        </a:prstGeom>
        <a:solidFill>
          <a:schemeClr val="accent4">
            <a:lumMod val="60000"/>
            <a:lumOff val="40000"/>
          </a:schemeClr>
        </a:solidFill>
        <a:ln w="15875">
          <a:solidFill>
            <a:schemeClr val="accent4">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0"/>
        <a:lstStyle/>
        <a:p>
          <a:pPr algn="ctr"/>
          <a:r>
            <a:rPr lang="en-CA" sz="800" b="1">
              <a:solidFill>
                <a:schemeClr val="tx1"/>
              </a:solidFill>
            </a:rPr>
            <a:t>2</a:t>
          </a:r>
        </a:p>
      </xdr:txBody>
    </xdr:sp>
    <xdr:clientData/>
  </xdr:twoCellAnchor>
  <xdr:twoCellAnchor>
    <xdr:from>
      <xdr:col>0</xdr:col>
      <xdr:colOff>38100</xdr:colOff>
      <xdr:row>18</xdr:row>
      <xdr:rowOff>9525</xdr:rowOff>
    </xdr:from>
    <xdr:to>
      <xdr:col>0</xdr:col>
      <xdr:colOff>266700</xdr:colOff>
      <xdr:row>19</xdr:row>
      <xdr:rowOff>1287</xdr:rowOff>
    </xdr:to>
    <xdr:sp macro="" textlink="">
      <xdr:nvSpPr>
        <xdr:cNvPr id="25" name="Oval 24">
          <a:extLst>
            <a:ext uri="{FF2B5EF4-FFF2-40B4-BE49-F238E27FC236}">
              <a16:creationId xmlns:a16="http://schemas.microsoft.com/office/drawing/2014/main" id="{00000000-0008-0000-0000-000019000000}"/>
            </a:ext>
          </a:extLst>
        </xdr:cNvPr>
        <xdr:cNvSpPr/>
      </xdr:nvSpPr>
      <xdr:spPr>
        <a:xfrm>
          <a:off x="38100" y="3228975"/>
          <a:ext cx="228600" cy="229887"/>
        </a:xfrm>
        <a:prstGeom prst="ellipse">
          <a:avLst/>
        </a:prstGeom>
        <a:solidFill>
          <a:schemeClr val="accent4">
            <a:lumMod val="60000"/>
            <a:lumOff val="40000"/>
          </a:schemeClr>
        </a:solidFill>
        <a:ln w="15875">
          <a:solidFill>
            <a:schemeClr val="accent4">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0"/>
        <a:lstStyle/>
        <a:p>
          <a:pPr algn="ctr"/>
          <a:r>
            <a:rPr lang="en-CA" sz="800" b="1">
              <a:solidFill>
                <a:schemeClr val="tx1"/>
              </a:solidFill>
            </a:rPr>
            <a:t>3</a:t>
          </a:r>
        </a:p>
      </xdr:txBody>
    </xdr:sp>
    <xdr:clientData/>
  </xdr:twoCellAnchor>
  <xdr:twoCellAnchor>
    <xdr:from>
      <xdr:col>0</xdr:col>
      <xdr:colOff>28575</xdr:colOff>
      <xdr:row>23</xdr:row>
      <xdr:rowOff>9525</xdr:rowOff>
    </xdr:from>
    <xdr:to>
      <xdr:col>0</xdr:col>
      <xdr:colOff>257175</xdr:colOff>
      <xdr:row>24</xdr:row>
      <xdr:rowOff>1287</xdr:rowOff>
    </xdr:to>
    <xdr:sp macro="" textlink="">
      <xdr:nvSpPr>
        <xdr:cNvPr id="27" name="Oval 26">
          <a:extLst>
            <a:ext uri="{FF2B5EF4-FFF2-40B4-BE49-F238E27FC236}">
              <a16:creationId xmlns:a16="http://schemas.microsoft.com/office/drawing/2014/main" id="{00000000-0008-0000-0000-00001B000000}"/>
            </a:ext>
          </a:extLst>
        </xdr:cNvPr>
        <xdr:cNvSpPr/>
      </xdr:nvSpPr>
      <xdr:spPr>
        <a:xfrm>
          <a:off x="28575" y="4457700"/>
          <a:ext cx="228600" cy="229887"/>
        </a:xfrm>
        <a:prstGeom prst="ellipse">
          <a:avLst/>
        </a:prstGeom>
        <a:solidFill>
          <a:schemeClr val="accent4">
            <a:lumMod val="60000"/>
            <a:lumOff val="40000"/>
          </a:schemeClr>
        </a:solidFill>
        <a:ln w="15875">
          <a:solidFill>
            <a:schemeClr val="accent4">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0"/>
        <a:lstStyle/>
        <a:p>
          <a:pPr algn="ctr"/>
          <a:r>
            <a:rPr lang="en-CA" sz="800" b="1">
              <a:solidFill>
                <a:schemeClr val="tx1"/>
              </a:solidFill>
            </a:rPr>
            <a:t>4</a:t>
          </a:r>
        </a:p>
      </xdr:txBody>
    </xdr:sp>
    <xdr:clientData/>
  </xdr:twoCellAnchor>
  <xdr:twoCellAnchor>
    <xdr:from>
      <xdr:col>0</xdr:col>
      <xdr:colOff>28575</xdr:colOff>
      <xdr:row>47</xdr:row>
      <xdr:rowOff>19050</xdr:rowOff>
    </xdr:from>
    <xdr:to>
      <xdr:col>0</xdr:col>
      <xdr:colOff>257175</xdr:colOff>
      <xdr:row>48</xdr:row>
      <xdr:rowOff>10812</xdr:rowOff>
    </xdr:to>
    <xdr:sp macro="" textlink="">
      <xdr:nvSpPr>
        <xdr:cNvPr id="29" name="Oval 28">
          <a:extLst>
            <a:ext uri="{FF2B5EF4-FFF2-40B4-BE49-F238E27FC236}">
              <a16:creationId xmlns:a16="http://schemas.microsoft.com/office/drawing/2014/main" id="{00000000-0008-0000-0000-00001D000000}"/>
            </a:ext>
          </a:extLst>
        </xdr:cNvPr>
        <xdr:cNvSpPr/>
      </xdr:nvSpPr>
      <xdr:spPr>
        <a:xfrm>
          <a:off x="28575" y="7286625"/>
          <a:ext cx="228600" cy="229887"/>
        </a:xfrm>
        <a:prstGeom prst="ellipse">
          <a:avLst/>
        </a:prstGeom>
        <a:solidFill>
          <a:schemeClr val="accent4">
            <a:lumMod val="60000"/>
            <a:lumOff val="40000"/>
          </a:schemeClr>
        </a:solidFill>
        <a:ln w="15875">
          <a:solidFill>
            <a:schemeClr val="accent4">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0"/>
        <a:lstStyle/>
        <a:p>
          <a:pPr algn="ctr"/>
          <a:r>
            <a:rPr lang="en-CA" sz="800" b="1">
              <a:solidFill>
                <a:schemeClr val="tx1"/>
              </a:solidFill>
            </a:rPr>
            <a:t>6</a:t>
          </a:r>
        </a:p>
      </xdr:txBody>
    </xdr:sp>
    <xdr:clientData/>
  </xdr:twoCellAnchor>
  <xdr:twoCellAnchor>
    <xdr:from>
      <xdr:col>0</xdr:col>
      <xdr:colOff>19049</xdr:colOff>
      <xdr:row>54</xdr:row>
      <xdr:rowOff>9526</xdr:rowOff>
    </xdr:from>
    <xdr:to>
      <xdr:col>0</xdr:col>
      <xdr:colOff>257734</xdr:colOff>
      <xdr:row>54</xdr:row>
      <xdr:rowOff>212912</xdr:rowOff>
    </xdr:to>
    <xdr:sp macro="" textlink="">
      <xdr:nvSpPr>
        <xdr:cNvPr id="31" name="Oval 30">
          <a:extLst>
            <a:ext uri="{FF2B5EF4-FFF2-40B4-BE49-F238E27FC236}">
              <a16:creationId xmlns:a16="http://schemas.microsoft.com/office/drawing/2014/main" id="{00000000-0008-0000-0000-00001F000000}"/>
            </a:ext>
          </a:extLst>
        </xdr:cNvPr>
        <xdr:cNvSpPr/>
      </xdr:nvSpPr>
      <xdr:spPr>
        <a:xfrm>
          <a:off x="19049" y="11674850"/>
          <a:ext cx="238685" cy="203386"/>
        </a:xfrm>
        <a:prstGeom prst="ellipse">
          <a:avLst/>
        </a:prstGeom>
        <a:solidFill>
          <a:schemeClr val="accent4">
            <a:lumMod val="60000"/>
            <a:lumOff val="40000"/>
          </a:schemeClr>
        </a:solidFill>
        <a:ln w="15875">
          <a:solidFill>
            <a:schemeClr val="accent4">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0"/>
        <a:lstStyle/>
        <a:p>
          <a:pPr algn="ctr"/>
          <a:r>
            <a:rPr lang="en-CA" sz="800" b="1">
              <a:solidFill>
                <a:schemeClr val="tx1"/>
              </a:solidFill>
            </a:rPr>
            <a:t>7</a:t>
          </a:r>
        </a:p>
      </xdr:txBody>
    </xdr:sp>
    <xdr:clientData/>
  </xdr:twoCellAnchor>
  <xdr:twoCellAnchor>
    <xdr:from>
      <xdr:col>13</xdr:col>
      <xdr:colOff>138952</xdr:colOff>
      <xdr:row>49</xdr:row>
      <xdr:rowOff>190499</xdr:rowOff>
    </xdr:from>
    <xdr:to>
      <xdr:col>22</xdr:col>
      <xdr:colOff>336952</xdr:colOff>
      <xdr:row>77</xdr:row>
      <xdr:rowOff>103322</xdr:rowOff>
    </xdr:to>
    <xdr:graphicFrame macro="">
      <xdr:nvGraphicFramePr>
        <xdr:cNvPr id="5" name="Chart 1">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2804</xdr:colOff>
      <xdr:row>2</xdr:row>
      <xdr:rowOff>64993</xdr:rowOff>
    </xdr:from>
    <xdr:to>
      <xdr:col>22</xdr:col>
      <xdr:colOff>202218</xdr:colOff>
      <xdr:row>29</xdr:row>
      <xdr:rowOff>56028</xdr:rowOff>
    </xdr:to>
    <xdr:graphicFrame macro="">
      <xdr:nvGraphicFramePr>
        <xdr:cNvPr id="7" name="Chart 1">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35</xdr:row>
      <xdr:rowOff>9525</xdr:rowOff>
    </xdr:from>
    <xdr:to>
      <xdr:col>0</xdr:col>
      <xdr:colOff>257175</xdr:colOff>
      <xdr:row>36</xdr:row>
      <xdr:rowOff>1287</xdr:rowOff>
    </xdr:to>
    <xdr:sp macro="" textlink="">
      <xdr:nvSpPr>
        <xdr:cNvPr id="38" name="Oval 37">
          <a:extLst>
            <a:ext uri="{FF2B5EF4-FFF2-40B4-BE49-F238E27FC236}">
              <a16:creationId xmlns:a16="http://schemas.microsoft.com/office/drawing/2014/main" id="{00000000-0008-0000-0000-000026000000}"/>
            </a:ext>
          </a:extLst>
        </xdr:cNvPr>
        <xdr:cNvSpPr/>
      </xdr:nvSpPr>
      <xdr:spPr>
        <a:xfrm>
          <a:off x="28575" y="5309907"/>
          <a:ext cx="228600" cy="227086"/>
        </a:xfrm>
        <a:prstGeom prst="ellipse">
          <a:avLst/>
        </a:prstGeom>
        <a:solidFill>
          <a:schemeClr val="accent4">
            <a:lumMod val="60000"/>
            <a:lumOff val="40000"/>
          </a:schemeClr>
        </a:solidFill>
        <a:ln w="15875">
          <a:solidFill>
            <a:schemeClr val="accent4">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0"/>
        <a:lstStyle/>
        <a:p>
          <a:pPr algn="ctr"/>
          <a:r>
            <a:rPr lang="en-CA" sz="800" b="1">
              <a:solidFill>
                <a:schemeClr val="tx1"/>
              </a:solidFill>
            </a:rPr>
            <a:t>5</a:t>
          </a:r>
        </a:p>
      </xdr:txBody>
    </xdr:sp>
    <xdr:clientData/>
  </xdr:twoCellAnchor>
  <mc:AlternateContent xmlns:mc="http://schemas.openxmlformats.org/markup-compatibility/2006">
    <mc:Choice xmlns:a14="http://schemas.microsoft.com/office/drawing/2010/main" Requires="a14">
      <xdr:twoCellAnchor editAs="oneCell">
        <xdr:from>
          <xdr:col>6</xdr:col>
          <xdr:colOff>7620</xdr:colOff>
          <xdr:row>25</xdr:row>
          <xdr:rowOff>7620</xdr:rowOff>
        </xdr:from>
        <xdr:to>
          <xdr:col>6</xdr:col>
          <xdr:colOff>228600</xdr:colOff>
          <xdr:row>26</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308721</xdr:colOff>
      <xdr:row>25</xdr:row>
      <xdr:rowOff>43143</xdr:rowOff>
    </xdr:from>
    <xdr:to>
      <xdr:col>5</xdr:col>
      <xdr:colOff>468342</xdr:colOff>
      <xdr:row>25</xdr:row>
      <xdr:rowOff>201706</xdr:rowOff>
    </xdr:to>
    <xdr:sp macro="" textlink="">
      <xdr:nvSpPr>
        <xdr:cNvPr id="37" name="Oval 36">
          <a:hlinkClick xmlns:r="http://schemas.openxmlformats.org/officeDocument/2006/relationships" r:id="rId3"/>
          <a:extLst>
            <a:ext uri="{FF2B5EF4-FFF2-40B4-BE49-F238E27FC236}">
              <a16:creationId xmlns:a16="http://schemas.microsoft.com/office/drawing/2014/main" id="{00000000-0008-0000-0000-000025000000}"/>
            </a:ext>
          </a:extLst>
        </xdr:cNvPr>
        <xdr:cNvSpPr/>
      </xdr:nvSpPr>
      <xdr:spPr>
        <a:xfrm>
          <a:off x="4791074" y="4962525"/>
          <a:ext cx="159621" cy="158563"/>
        </a:xfrm>
        <a:prstGeom prst="ellipse">
          <a:avLst/>
        </a:prstGeom>
        <a:solidFill>
          <a:schemeClr val="bg1">
            <a:lumMod val="85000"/>
          </a:schemeClr>
        </a:solidFill>
        <a:ln w="15875">
          <a:solidFill>
            <a:schemeClr val="bg1">
              <a:lumMod val="6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0"/>
        <a:lstStyle/>
        <a:p>
          <a:pPr algn="ctr"/>
          <a:r>
            <a:rPr lang="en-CA" sz="800" b="1">
              <a:solidFill>
                <a:schemeClr val="tx1">
                  <a:lumMod val="50000"/>
                  <a:lumOff val="50000"/>
                </a:schemeClr>
              </a:solidFill>
            </a:rPr>
            <a:t>?</a:t>
          </a:r>
        </a:p>
      </xdr:txBody>
    </xdr:sp>
    <xdr:clientData/>
  </xdr:twoCellAnchor>
  <xdr:twoCellAnchor>
    <xdr:from>
      <xdr:col>9</xdr:col>
      <xdr:colOff>62193</xdr:colOff>
      <xdr:row>25</xdr:row>
      <xdr:rowOff>43143</xdr:rowOff>
    </xdr:from>
    <xdr:to>
      <xdr:col>9</xdr:col>
      <xdr:colOff>221814</xdr:colOff>
      <xdr:row>25</xdr:row>
      <xdr:rowOff>201706</xdr:rowOff>
    </xdr:to>
    <xdr:sp macro="" textlink="">
      <xdr:nvSpPr>
        <xdr:cNvPr id="39" name="Oval 38">
          <a:hlinkClick xmlns:r="http://schemas.openxmlformats.org/officeDocument/2006/relationships" r:id="rId4"/>
          <a:extLst>
            <a:ext uri="{FF2B5EF4-FFF2-40B4-BE49-F238E27FC236}">
              <a16:creationId xmlns:a16="http://schemas.microsoft.com/office/drawing/2014/main" id="{00000000-0008-0000-0000-000027000000}"/>
            </a:ext>
          </a:extLst>
        </xdr:cNvPr>
        <xdr:cNvSpPr/>
      </xdr:nvSpPr>
      <xdr:spPr>
        <a:xfrm>
          <a:off x="8130428" y="4828055"/>
          <a:ext cx="159621" cy="158563"/>
        </a:xfrm>
        <a:prstGeom prst="ellipse">
          <a:avLst/>
        </a:prstGeom>
        <a:solidFill>
          <a:schemeClr val="bg1">
            <a:lumMod val="85000"/>
          </a:schemeClr>
        </a:solidFill>
        <a:ln w="15875">
          <a:solidFill>
            <a:schemeClr val="bg1">
              <a:lumMod val="6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0"/>
        <a:lstStyle/>
        <a:p>
          <a:pPr algn="ctr"/>
          <a:r>
            <a:rPr lang="en-CA" sz="800" b="1">
              <a:solidFill>
                <a:schemeClr val="tx1">
                  <a:lumMod val="50000"/>
                  <a:lumOff val="50000"/>
                </a:schemeClr>
              </a:solidFill>
            </a:rPr>
            <a:t>?</a:t>
          </a:r>
        </a:p>
      </xdr:txBody>
    </xdr:sp>
    <xdr:clientData/>
  </xdr:twoCellAnchor>
  <mc:AlternateContent xmlns:mc="http://schemas.openxmlformats.org/markup-compatibility/2006">
    <mc:Choice xmlns:a14="http://schemas.microsoft.com/office/drawing/2010/main" Requires="a14">
      <xdr:twoCellAnchor editAs="oneCell">
        <xdr:from>
          <xdr:col>1</xdr:col>
          <xdr:colOff>899160</xdr:colOff>
          <xdr:row>24</xdr:row>
          <xdr:rowOff>144780</xdr:rowOff>
        </xdr:from>
        <xdr:to>
          <xdr:col>2</xdr:col>
          <xdr:colOff>60960</xdr:colOff>
          <xdr:row>25</xdr:row>
          <xdr:rowOff>228600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121920</xdr:rowOff>
        </xdr:from>
        <xdr:to>
          <xdr:col>2</xdr:col>
          <xdr:colOff>220980</xdr:colOff>
          <xdr:row>12</xdr:row>
          <xdr:rowOff>220980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137160</xdr:rowOff>
        </xdr:from>
        <xdr:to>
          <xdr:col>4</xdr:col>
          <xdr:colOff>220980</xdr:colOff>
          <xdr:row>12</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71</xdr:row>
      <xdr:rowOff>11206</xdr:rowOff>
    </xdr:from>
    <xdr:to>
      <xdr:col>0</xdr:col>
      <xdr:colOff>247650</xdr:colOff>
      <xdr:row>72</xdr:row>
      <xdr:rowOff>5769</xdr:rowOff>
    </xdr:to>
    <xdr:sp macro="" textlink="">
      <xdr:nvSpPr>
        <xdr:cNvPr id="36" name="Oval 35">
          <a:extLst>
            <a:ext uri="{FF2B5EF4-FFF2-40B4-BE49-F238E27FC236}">
              <a16:creationId xmlns:a16="http://schemas.microsoft.com/office/drawing/2014/main" id="{00000000-0008-0000-0000-000024000000}"/>
            </a:ext>
          </a:extLst>
        </xdr:cNvPr>
        <xdr:cNvSpPr/>
      </xdr:nvSpPr>
      <xdr:spPr>
        <a:xfrm>
          <a:off x="19050" y="14444382"/>
          <a:ext cx="228600" cy="229887"/>
        </a:xfrm>
        <a:prstGeom prst="ellipse">
          <a:avLst/>
        </a:prstGeom>
        <a:solidFill>
          <a:schemeClr val="accent4">
            <a:lumMod val="60000"/>
            <a:lumOff val="40000"/>
          </a:schemeClr>
        </a:solidFill>
        <a:ln w="15875">
          <a:solidFill>
            <a:schemeClr val="accent4">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0"/>
        <a:lstStyle/>
        <a:p>
          <a:pPr algn="ctr"/>
          <a:r>
            <a:rPr lang="en-CA" sz="800" b="1">
              <a:solidFill>
                <a:schemeClr val="tx1"/>
              </a:solidFill>
            </a:rPr>
            <a:t>8</a:t>
          </a:r>
        </a:p>
      </xdr:txBody>
    </xdr:sp>
    <xdr:clientData/>
  </xdr:twoCellAnchor>
  <xdr:twoCellAnchor editAs="oneCell">
    <xdr:from>
      <xdr:col>24</xdr:col>
      <xdr:colOff>671299</xdr:colOff>
      <xdr:row>3</xdr:row>
      <xdr:rowOff>56030</xdr:rowOff>
    </xdr:from>
    <xdr:to>
      <xdr:col>32</xdr:col>
      <xdr:colOff>493058</xdr:colOff>
      <xdr:row>39</xdr:row>
      <xdr:rowOff>162123</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stretch>
          <a:fillRect/>
        </a:stretch>
      </xdr:blipFill>
      <xdr:spPr>
        <a:xfrm>
          <a:off x="18511064" y="1154206"/>
          <a:ext cx="6041023" cy="7244241"/>
        </a:xfrm>
        <a:prstGeom prst="rect">
          <a:avLst/>
        </a:prstGeom>
      </xdr:spPr>
    </xdr:pic>
    <xdr:clientData/>
  </xdr:twoCellAnchor>
  <xdr:twoCellAnchor editAs="oneCell">
    <xdr:from>
      <xdr:col>6</xdr:col>
      <xdr:colOff>502023</xdr:colOff>
      <xdr:row>0</xdr:row>
      <xdr:rowOff>0</xdr:rowOff>
    </xdr:from>
    <xdr:to>
      <xdr:col>9</xdr:col>
      <xdr:colOff>761998</xdr:colOff>
      <xdr:row>0</xdr:row>
      <xdr:rowOff>618565</xdr:rowOff>
    </xdr:to>
    <xdr:pic>
      <xdr:nvPicPr>
        <xdr:cNvPr id="28" name="Picture 27">
          <a:extLst>
            <a:ext uri="{FF2B5EF4-FFF2-40B4-BE49-F238E27FC236}">
              <a16:creationId xmlns:a16="http://schemas.microsoft.com/office/drawing/2014/main" id="{00000000-0008-0000-0000-00001C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73270" y="0"/>
          <a:ext cx="2895599" cy="6185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100855</xdr:colOff>
      <xdr:row>3</xdr:row>
      <xdr:rowOff>89648</xdr:rowOff>
    </xdr:from>
    <xdr:to>
      <xdr:col>9</xdr:col>
      <xdr:colOff>727710</xdr:colOff>
      <xdr:row>23</xdr:row>
      <xdr:rowOff>100853</xdr:rowOff>
    </xdr:to>
    <xdr:graphicFrame macro="">
      <xdr:nvGraphicFramePr>
        <xdr:cNvPr id="4" name="Chart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419102</xdr:colOff>
      <xdr:row>0</xdr:row>
      <xdr:rowOff>0</xdr:rowOff>
    </xdr:from>
    <xdr:to>
      <xdr:col>11</xdr:col>
      <xdr:colOff>1528259</xdr:colOff>
      <xdr:row>1</xdr:row>
      <xdr:rowOff>0</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91902" y="0"/>
          <a:ext cx="2899857" cy="61722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60:J71" totalsRowShown="0" headerRowDxfId="11" dataDxfId="10">
  <autoFilter ref="A60:J71" xr:uid="{00000000-0009-0000-0100-000002000000}"/>
  <tableColumns count="10">
    <tableColumn id="1" xr3:uid="{00000000-0010-0000-0000-000001000000}" name="Column3" dataDxfId="9" dataCellStyle="Percent"/>
    <tableColumn id="2" xr3:uid="{00000000-0010-0000-0000-000002000000}" name="Column2" dataDxfId="8" dataCellStyle="Percent"/>
    <tableColumn id="3" xr3:uid="{00000000-0010-0000-0000-000003000000}" name="Column1" dataDxfId="7" dataCellStyle="Normal_NETEFFCY"/>
    <tableColumn id="4" xr3:uid="{00000000-0010-0000-0000-000004000000}" name="Column4" dataDxfId="6">
      <calculatedColumnFormula>$C$21*$C$22*C61*2.78</calculatedColumnFormula>
    </tableColumn>
    <tableColumn id="5" xr3:uid="{00000000-0010-0000-0000-000005000000}" name="Column5" dataDxfId="5" dataCellStyle="Comma">
      <calculatedColumnFormula>D61*60</calculatedColumnFormula>
    </tableColumn>
    <tableColumn id="6" xr3:uid="{00000000-0010-0000-0000-000006000000}" name="Column6" dataDxfId="4" dataCellStyle="Comma">
      <calculatedColumnFormula>E61/$F$34</calculatedColumnFormula>
    </tableColumn>
    <tableColumn id="7" xr3:uid="{00000000-0010-0000-0000-000007000000}" name="Column7" dataDxfId="3" dataCellStyle="Percent">
      <calculatedColumnFormula>IF(F61&lt;#REF!,#REF!,IF(F61&gt;#REF!,(#REF!*#REF!+(F61-#REF!)*0)/F61,TREND(INDEX('Test Unit Summary'!$B$6:$C$13,K60,2):INDEX('Test Unit Summary'!$B$6:$C$13,K60+1,2),INDEX('Test Unit Summary'!$B$6:$C$13,K60,1):INDEX('Test Unit Summary'!$B$6:$C$13,K60+1,1),F61)))</calculatedColumnFormula>
    </tableColumn>
    <tableColumn id="10" xr3:uid="{00000000-0010-0000-0000-00000A000000}" name="Column72" dataDxfId="2" dataCellStyle="Percent"/>
    <tableColumn id="8" xr3:uid="{00000000-0010-0000-0000-000008000000}" name="Column8" dataDxfId="1" dataCellStyle="Percent">
      <calculatedColumnFormula>IF(D61=0,0,B61*G61)</calculatedColumnFormula>
    </tableColumn>
    <tableColumn id="9" xr3:uid="{00000000-0010-0000-0000-000009000000}" name="Column9" dataDxfId="0" dataCellStyle="Percent">
      <calculatedColumnFormula>J60+I61</calculatedColumnFormula>
    </tableColumn>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EH80"/>
  <sheetViews>
    <sheetView tabSelected="1" zoomScale="85" zoomScaleNormal="85" zoomScalePageLayoutView="25" workbookViewId="0">
      <selection activeCell="A62" sqref="A62"/>
    </sheetView>
  </sheetViews>
  <sheetFormatPr defaultColWidth="0" defaultRowHeight="15" zeroHeight="1" x14ac:dyDescent="0.25"/>
  <cols>
    <col min="1" max="1" width="10.453125" style="193" customWidth="1"/>
    <col min="2" max="2" width="12.6328125" style="193" customWidth="1"/>
    <col min="3" max="10" width="10.453125" style="193" customWidth="1"/>
    <col min="11" max="12" width="5.81640625" style="193" hidden="1" customWidth="1"/>
    <col min="13" max="13" width="5.81640625" style="102" customWidth="1"/>
    <col min="14" max="23" width="8.90625" style="102" customWidth="1"/>
    <col min="24" max="24" width="8.90625" style="56" customWidth="1"/>
    <col min="25" max="25" width="10.36328125" style="56" customWidth="1"/>
    <col min="26" max="26" width="8.90625" style="56" customWidth="1"/>
    <col min="27" max="28" width="8.90625" style="103" customWidth="1"/>
    <col min="29" max="34" width="8.90625" style="56" customWidth="1"/>
    <col min="35" max="138" width="0" style="53" hidden="1" customWidth="1"/>
    <col min="139" max="16384" width="8.90625" style="53" hidden="1"/>
  </cols>
  <sheetData>
    <row r="1" spans="1:34" s="49" customFormat="1" ht="55.5" customHeight="1" x14ac:dyDescent="0.25">
      <c r="A1" s="239" t="s">
        <v>102</v>
      </c>
      <c r="B1" s="240"/>
      <c r="C1" s="240"/>
      <c r="D1" s="240"/>
      <c r="E1" s="240"/>
      <c r="F1" s="240"/>
      <c r="G1" s="240"/>
      <c r="H1" s="240"/>
      <c r="I1" s="240"/>
      <c r="J1" s="241"/>
      <c r="M1" s="50"/>
      <c r="N1" s="50"/>
      <c r="O1" s="50"/>
      <c r="P1" s="50"/>
      <c r="Q1" s="50"/>
      <c r="R1" s="50"/>
      <c r="S1" s="50"/>
      <c r="T1" s="50"/>
      <c r="U1" s="50"/>
      <c r="V1" s="50"/>
      <c r="W1" s="50"/>
      <c r="X1" s="51"/>
      <c r="Y1" s="51"/>
      <c r="Z1" s="51"/>
      <c r="AA1" s="51"/>
      <c r="AB1" s="51"/>
      <c r="AC1" s="51"/>
      <c r="AD1" s="51"/>
      <c r="AE1" s="51"/>
      <c r="AF1" s="51"/>
      <c r="AG1" s="51"/>
      <c r="AH1" s="51"/>
    </row>
    <row r="2" spans="1:34" s="106" customFormat="1" ht="13.2" x14ac:dyDescent="0.25">
      <c r="A2" s="79" t="s">
        <v>110</v>
      </c>
      <c r="B2" s="202"/>
      <c r="C2" s="203"/>
      <c r="D2" s="204"/>
      <c r="E2" s="204"/>
      <c r="F2" s="204"/>
      <c r="G2" s="204"/>
      <c r="H2" s="204"/>
      <c r="I2" s="205" t="s">
        <v>103</v>
      </c>
      <c r="J2" s="206">
        <v>44386</v>
      </c>
      <c r="M2" s="101"/>
      <c r="N2" s="101"/>
      <c r="O2" s="101"/>
      <c r="P2" s="101"/>
      <c r="Q2" s="135"/>
      <c r="R2" s="136" t="s">
        <v>60</v>
      </c>
      <c r="T2" s="101"/>
      <c r="U2" s="101"/>
      <c r="V2" s="101"/>
      <c r="W2" s="101"/>
      <c r="X2" s="107"/>
      <c r="Y2" s="107"/>
      <c r="Z2" s="107"/>
      <c r="AA2" s="107"/>
      <c r="AB2" s="136"/>
      <c r="AC2" s="136" t="s">
        <v>89</v>
      </c>
      <c r="AE2" s="107"/>
      <c r="AF2" s="107"/>
      <c r="AG2" s="107"/>
      <c r="AH2" s="107"/>
    </row>
    <row r="3" spans="1:34" s="58" customFormat="1" ht="18.75" customHeight="1" x14ac:dyDescent="0.25">
      <c r="A3" s="104" t="s">
        <v>57</v>
      </c>
      <c r="B3" s="69"/>
      <c r="C3" s="108"/>
      <c r="D3" s="69"/>
      <c r="E3" s="69"/>
      <c r="F3" s="69"/>
      <c r="G3" s="69"/>
      <c r="H3" s="69"/>
      <c r="I3" s="69"/>
      <c r="J3" s="70"/>
      <c r="M3" s="63"/>
      <c r="N3" s="63"/>
      <c r="O3" s="63"/>
      <c r="P3" s="63"/>
      <c r="Q3" s="63"/>
      <c r="R3" s="63"/>
      <c r="S3" s="63"/>
      <c r="T3" s="63"/>
      <c r="U3" s="63"/>
      <c r="V3" s="63"/>
      <c r="W3" s="63"/>
      <c r="X3" s="62"/>
      <c r="Y3" s="62"/>
      <c r="Z3" s="62"/>
      <c r="AA3" s="62"/>
      <c r="AC3" s="62"/>
      <c r="AD3" s="62"/>
      <c r="AE3" s="62"/>
      <c r="AF3" s="62"/>
      <c r="AG3" s="62"/>
      <c r="AH3" s="62"/>
    </row>
    <row r="4" spans="1:34" ht="11.25" customHeight="1" x14ac:dyDescent="0.25">
      <c r="A4" s="52"/>
      <c r="B4" s="53"/>
      <c r="C4" s="53"/>
      <c r="D4" s="53"/>
      <c r="E4" s="53"/>
      <c r="F4" s="53"/>
      <c r="G4" s="53"/>
      <c r="H4" s="53"/>
      <c r="I4" s="53"/>
      <c r="J4" s="54"/>
      <c r="K4" s="53"/>
      <c r="L4" s="53"/>
      <c r="M4" s="55"/>
      <c r="N4" s="55"/>
      <c r="O4" s="55"/>
      <c r="P4" s="55"/>
      <c r="Q4" s="55"/>
      <c r="R4" s="55"/>
      <c r="S4" s="55"/>
      <c r="T4" s="55"/>
      <c r="U4" s="55"/>
      <c r="V4" s="55"/>
      <c r="W4" s="55"/>
      <c r="AA4" s="56"/>
      <c r="AB4" s="56"/>
    </row>
    <row r="5" spans="1:34" s="58" customFormat="1" ht="18.75" customHeight="1" thickBot="1" x14ac:dyDescent="0.3">
      <c r="A5" s="57" t="s">
        <v>24</v>
      </c>
      <c r="C5" s="242" t="s">
        <v>104</v>
      </c>
      <c r="D5" s="242"/>
      <c r="E5" s="242"/>
      <c r="F5" s="242"/>
      <c r="G5" s="242"/>
      <c r="H5" s="242"/>
      <c r="I5" s="242"/>
      <c r="J5" s="243"/>
      <c r="K5" s="59"/>
      <c r="L5" s="59"/>
      <c r="M5" s="60"/>
      <c r="N5" s="60"/>
      <c r="O5" s="60"/>
      <c r="P5" s="60"/>
      <c r="Q5" s="60"/>
      <c r="R5" s="60"/>
      <c r="S5" s="60"/>
      <c r="T5" s="60"/>
      <c r="U5" s="60"/>
      <c r="V5" s="60"/>
      <c r="W5" s="60"/>
      <c r="X5" s="61"/>
      <c r="Y5" s="61"/>
      <c r="Z5" s="61"/>
      <c r="AA5" s="62"/>
      <c r="AB5" s="62"/>
      <c r="AC5" s="62"/>
      <c r="AD5" s="62"/>
      <c r="AE5" s="62"/>
      <c r="AF5" s="62"/>
      <c r="AG5" s="62"/>
      <c r="AH5" s="62"/>
    </row>
    <row r="6" spans="1:34" s="58" customFormat="1" ht="12" customHeight="1" x14ac:dyDescent="0.25">
      <c r="A6" s="64"/>
      <c r="C6" s="137"/>
      <c r="D6" s="65"/>
      <c r="F6" s="140"/>
      <c r="G6" s="141"/>
      <c r="H6" s="140"/>
      <c r="I6" s="142"/>
      <c r="J6" s="143"/>
      <c r="M6" s="60"/>
      <c r="N6" s="60"/>
      <c r="O6" s="60"/>
      <c r="P6" s="60"/>
      <c r="Q6" s="60"/>
      <c r="R6" s="60"/>
      <c r="S6" s="60"/>
      <c r="T6" s="60"/>
      <c r="U6" s="60"/>
      <c r="V6" s="60"/>
      <c r="W6" s="60"/>
      <c r="X6" s="62"/>
      <c r="Y6" s="62"/>
      <c r="Z6" s="62"/>
      <c r="AA6" s="62"/>
      <c r="AB6" s="62"/>
      <c r="AC6" s="62"/>
      <c r="AD6" s="62"/>
      <c r="AE6" s="62"/>
      <c r="AF6" s="62"/>
      <c r="AG6" s="62"/>
      <c r="AH6" s="62"/>
    </row>
    <row r="7" spans="1:34" s="58" customFormat="1" ht="18.75" customHeight="1" thickBot="1" x14ac:dyDescent="0.3">
      <c r="A7" s="57" t="s">
        <v>76</v>
      </c>
      <c r="C7" s="242" t="s">
        <v>117</v>
      </c>
      <c r="D7" s="242"/>
      <c r="E7" s="242"/>
      <c r="F7" s="242"/>
      <c r="G7" s="242"/>
      <c r="H7" s="242"/>
      <c r="I7" s="242"/>
      <c r="J7" s="243"/>
      <c r="K7" s="59"/>
      <c r="L7" s="59"/>
      <c r="M7" s="60"/>
      <c r="N7" s="60"/>
      <c r="O7" s="60"/>
      <c r="P7" s="60"/>
      <c r="Q7" s="60"/>
      <c r="R7" s="60"/>
      <c r="S7" s="60"/>
      <c r="T7" s="60"/>
      <c r="U7" s="60"/>
      <c r="V7" s="60"/>
      <c r="W7" s="60"/>
      <c r="X7" s="62"/>
      <c r="Y7" s="62"/>
      <c r="Z7" s="62"/>
      <c r="AA7" s="62"/>
      <c r="AB7" s="62"/>
      <c r="AC7" s="62"/>
      <c r="AD7" s="62"/>
      <c r="AE7" s="62"/>
      <c r="AF7" s="62"/>
      <c r="AG7" s="62"/>
      <c r="AH7" s="62"/>
    </row>
    <row r="8" spans="1:34" s="58" customFormat="1" ht="12" customHeight="1" x14ac:dyDescent="0.25">
      <c r="A8" s="64"/>
      <c r="C8" s="137"/>
      <c r="D8" s="65"/>
      <c r="F8" s="140"/>
      <c r="G8" s="141"/>
      <c r="H8" s="140"/>
      <c r="I8" s="142"/>
      <c r="J8" s="143"/>
      <c r="M8" s="60"/>
      <c r="N8" s="60"/>
      <c r="O8" s="60"/>
      <c r="P8" s="60"/>
      <c r="Q8" s="60"/>
      <c r="R8" s="60"/>
      <c r="S8" s="60"/>
      <c r="T8" s="60"/>
      <c r="U8" s="60"/>
      <c r="V8" s="60"/>
      <c r="W8" s="60"/>
      <c r="X8" s="62"/>
      <c r="Y8" s="62"/>
      <c r="Z8" s="62"/>
      <c r="AA8" s="62"/>
      <c r="AB8" s="62"/>
      <c r="AC8" s="62"/>
      <c r="AD8" s="62"/>
      <c r="AE8" s="62"/>
      <c r="AF8" s="62"/>
      <c r="AG8" s="62"/>
      <c r="AH8" s="62"/>
    </row>
    <row r="9" spans="1:34" s="58" customFormat="1" ht="18.75" customHeight="1" thickBot="1" x14ac:dyDescent="0.3">
      <c r="A9" s="57" t="s">
        <v>83</v>
      </c>
      <c r="C9" s="242" t="s">
        <v>105</v>
      </c>
      <c r="D9" s="242"/>
      <c r="E9" s="242"/>
      <c r="F9" s="242"/>
      <c r="G9" s="242"/>
      <c r="H9" s="242"/>
      <c r="I9" s="242"/>
      <c r="J9" s="243"/>
      <c r="K9" s="59"/>
      <c r="L9" s="59"/>
      <c r="M9" s="60"/>
      <c r="N9" s="60"/>
      <c r="O9" s="60"/>
      <c r="P9" s="60"/>
      <c r="Q9" s="60"/>
      <c r="R9" s="60"/>
      <c r="S9" s="60"/>
      <c r="T9" s="60"/>
      <c r="U9" s="60"/>
      <c r="V9" s="60"/>
      <c r="W9" s="60"/>
      <c r="X9" s="62"/>
      <c r="Y9" s="62"/>
      <c r="Z9" s="62"/>
      <c r="AA9" s="62"/>
      <c r="AB9" s="62"/>
      <c r="AC9" s="62"/>
      <c r="AD9" s="62"/>
      <c r="AE9" s="62"/>
      <c r="AF9" s="62"/>
      <c r="AG9" s="62"/>
      <c r="AH9" s="62"/>
    </row>
    <row r="10" spans="1:34" s="58" customFormat="1" ht="11.25" customHeight="1" x14ac:dyDescent="0.25">
      <c r="A10" s="109"/>
      <c r="B10" s="176"/>
      <c r="C10" s="176"/>
      <c r="D10" s="176"/>
      <c r="E10" s="176"/>
      <c r="F10" s="176"/>
      <c r="G10" s="176"/>
      <c r="H10" s="176"/>
      <c r="I10" s="176"/>
      <c r="J10" s="54"/>
      <c r="M10" s="63"/>
      <c r="N10" s="63"/>
      <c r="O10" s="63"/>
      <c r="P10" s="63"/>
      <c r="Q10" s="63"/>
      <c r="R10" s="63"/>
      <c r="S10" s="63"/>
      <c r="T10" s="63"/>
      <c r="U10" s="63"/>
      <c r="V10" s="63"/>
      <c r="W10" s="63"/>
      <c r="X10" s="62"/>
      <c r="Y10" s="62"/>
      <c r="Z10" s="62"/>
      <c r="AA10" s="62"/>
      <c r="AB10" s="62"/>
      <c r="AC10" s="62"/>
      <c r="AD10" s="62"/>
      <c r="AE10" s="62"/>
      <c r="AF10" s="62"/>
      <c r="AG10" s="62"/>
      <c r="AH10" s="62"/>
    </row>
    <row r="11" spans="1:34" s="58" customFormat="1" ht="18.75" customHeight="1" x14ac:dyDescent="0.25">
      <c r="A11" s="104" t="s">
        <v>118</v>
      </c>
      <c r="B11" s="69"/>
      <c r="C11" s="108"/>
      <c r="D11" s="69"/>
      <c r="E11" s="69"/>
      <c r="F11" s="69"/>
      <c r="G11" s="69"/>
      <c r="H11" s="69"/>
      <c r="I11" s="69"/>
      <c r="J11" s="70"/>
      <c r="M11" s="63"/>
      <c r="N11" s="63"/>
      <c r="O11" s="63"/>
      <c r="P11" s="63"/>
      <c r="Q11" s="63"/>
      <c r="R11" s="63"/>
      <c r="S11" s="63"/>
      <c r="T11" s="63"/>
      <c r="U11" s="63"/>
      <c r="V11" s="63"/>
      <c r="W11" s="63"/>
      <c r="X11" s="62"/>
      <c r="Y11" s="62"/>
      <c r="Z11" s="62"/>
      <c r="AA11" s="62"/>
      <c r="AB11" s="62"/>
      <c r="AC11" s="62"/>
      <c r="AD11" s="62"/>
      <c r="AE11" s="62"/>
      <c r="AF11" s="62"/>
      <c r="AG11" s="62"/>
      <c r="AH11" s="62"/>
    </row>
    <row r="12" spans="1:34" s="58" customFormat="1" ht="10.5" customHeight="1" x14ac:dyDescent="0.25">
      <c r="A12" s="57"/>
      <c r="C12" s="176"/>
      <c r="J12" s="67"/>
      <c r="M12" s="63"/>
      <c r="N12" s="63"/>
      <c r="O12" s="63"/>
      <c r="P12" s="63"/>
      <c r="Q12" s="63"/>
      <c r="R12" s="63"/>
      <c r="S12" s="63"/>
      <c r="T12" s="63"/>
      <c r="U12" s="63"/>
      <c r="V12" s="63"/>
      <c r="W12" s="63"/>
      <c r="X12" s="62"/>
      <c r="Y12" s="62"/>
      <c r="Z12" s="62"/>
      <c r="AA12" s="62"/>
      <c r="AB12" s="62"/>
      <c r="AC12" s="62"/>
      <c r="AD12" s="62"/>
      <c r="AE12" s="62"/>
      <c r="AF12" s="62"/>
      <c r="AG12" s="62"/>
      <c r="AH12" s="62"/>
    </row>
    <row r="13" spans="1:34" s="58" customFormat="1" ht="18.75" customHeight="1" x14ac:dyDescent="0.25">
      <c r="A13" s="64" t="s">
        <v>28</v>
      </c>
      <c r="C13" s="66" t="s">
        <v>55</v>
      </c>
      <c r="D13" s="65"/>
      <c r="E13" s="137" t="s">
        <v>127</v>
      </c>
      <c r="I13" s="65"/>
      <c r="J13" s="54"/>
      <c r="K13" s="59"/>
      <c r="L13" s="59"/>
      <c r="M13" s="60"/>
      <c r="N13" s="60"/>
      <c r="O13" s="60"/>
      <c r="P13" s="60"/>
      <c r="Q13" s="60"/>
      <c r="R13" s="60"/>
      <c r="S13" s="60"/>
      <c r="T13" s="60"/>
      <c r="U13" s="60"/>
      <c r="V13" s="60"/>
      <c r="W13" s="60"/>
      <c r="X13" s="62"/>
      <c r="Y13" s="62"/>
      <c r="Z13" s="62"/>
      <c r="AA13" s="62"/>
      <c r="AB13" s="62"/>
      <c r="AC13" s="62"/>
      <c r="AD13" s="62"/>
      <c r="AE13" s="62"/>
      <c r="AF13" s="62"/>
      <c r="AG13" s="62"/>
      <c r="AH13" s="62"/>
    </row>
    <row r="14" spans="1:34" s="58" customFormat="1" ht="10.5" customHeight="1" x14ac:dyDescent="0.25">
      <c r="A14" s="64"/>
      <c r="C14" s="66"/>
      <c r="D14" s="65"/>
      <c r="E14" s="137"/>
      <c r="I14" s="65"/>
      <c r="J14" s="67"/>
      <c r="M14" s="60"/>
      <c r="N14" s="60"/>
      <c r="O14" s="60"/>
      <c r="P14" s="60"/>
      <c r="Q14" s="60"/>
      <c r="R14" s="60"/>
      <c r="S14" s="60"/>
      <c r="T14" s="60"/>
      <c r="U14" s="60"/>
      <c r="V14" s="60"/>
      <c r="W14" s="60"/>
      <c r="X14" s="62"/>
      <c r="Y14" s="62"/>
      <c r="Z14" s="62"/>
      <c r="AA14" s="62"/>
      <c r="AB14" s="62"/>
      <c r="AC14" s="62"/>
      <c r="AD14" s="62"/>
      <c r="AE14" s="62"/>
      <c r="AF14" s="62"/>
      <c r="AG14" s="62"/>
      <c r="AH14" s="62"/>
    </row>
    <row r="15" spans="1:34" s="58" customFormat="1" ht="18.75" customHeight="1" thickBot="1" x14ac:dyDescent="0.3">
      <c r="A15" s="64" t="s">
        <v>32</v>
      </c>
      <c r="C15" s="242" t="s">
        <v>120</v>
      </c>
      <c r="D15" s="242"/>
      <c r="E15" s="242"/>
      <c r="F15" s="242"/>
      <c r="G15" s="242"/>
      <c r="H15" s="242"/>
      <c r="I15" s="242"/>
      <c r="J15" s="243"/>
      <c r="K15" s="59"/>
      <c r="L15" s="59"/>
      <c r="M15" s="60"/>
      <c r="N15" s="60"/>
      <c r="O15" s="60"/>
      <c r="P15" s="60"/>
      <c r="Q15" s="60"/>
      <c r="R15" s="60"/>
      <c r="S15" s="60"/>
      <c r="T15" s="60"/>
      <c r="U15" s="60"/>
      <c r="V15" s="60"/>
      <c r="W15" s="60"/>
      <c r="X15" s="62"/>
      <c r="Y15" s="62"/>
      <c r="Z15" s="62"/>
      <c r="AA15" s="62"/>
      <c r="AB15" s="62"/>
      <c r="AC15" s="62"/>
      <c r="AD15" s="62"/>
      <c r="AE15" s="62"/>
      <c r="AF15" s="62"/>
      <c r="AG15" s="62"/>
      <c r="AH15" s="62"/>
    </row>
    <row r="16" spans="1:34" s="58" customFormat="1" ht="12" customHeight="1" x14ac:dyDescent="0.25">
      <c r="A16" s="64"/>
      <c r="C16" s="137"/>
      <c r="D16" s="65"/>
      <c r="F16" s="140"/>
      <c r="G16" s="141"/>
      <c r="H16" s="140"/>
      <c r="I16" s="142"/>
      <c r="J16" s="143"/>
      <c r="M16" s="60"/>
      <c r="N16" s="60"/>
      <c r="O16" s="60"/>
      <c r="P16" s="60"/>
      <c r="Q16" s="60"/>
      <c r="R16" s="60"/>
      <c r="S16" s="60"/>
      <c r="T16" s="60"/>
      <c r="U16" s="60"/>
      <c r="V16" s="60"/>
      <c r="W16" s="60"/>
      <c r="X16" s="62"/>
      <c r="Y16" s="62"/>
      <c r="Z16" s="62"/>
      <c r="AA16" s="62"/>
      <c r="AB16" s="62"/>
      <c r="AC16" s="62"/>
      <c r="AD16" s="62"/>
      <c r="AE16" s="62"/>
      <c r="AF16" s="62"/>
      <c r="AG16" s="62"/>
      <c r="AH16" s="62"/>
    </row>
    <row r="17" spans="1:34" s="58" customFormat="1" ht="18.75" customHeight="1" thickBot="1" x14ac:dyDescent="0.3">
      <c r="A17" s="64" t="s">
        <v>119</v>
      </c>
      <c r="C17" s="247">
        <v>0.6</v>
      </c>
      <c r="D17" s="247"/>
      <c r="E17" s="247"/>
      <c r="F17" s="238" t="s">
        <v>77</v>
      </c>
      <c r="G17" s="238"/>
      <c r="H17" s="244" t="s">
        <v>106</v>
      </c>
      <c r="I17" s="244"/>
      <c r="J17" s="245"/>
      <c r="K17" s="59"/>
      <c r="L17" s="59"/>
      <c r="M17" s="60"/>
      <c r="N17" s="60"/>
      <c r="O17" s="60"/>
      <c r="P17" s="60"/>
      <c r="Q17" s="60"/>
      <c r="R17" s="60"/>
      <c r="S17" s="60"/>
      <c r="T17" s="60"/>
      <c r="U17" s="60"/>
      <c r="V17" s="60"/>
      <c r="W17" s="60"/>
      <c r="X17" s="62"/>
      <c r="Y17" s="62"/>
      <c r="Z17" s="62"/>
      <c r="AA17" s="62"/>
      <c r="AB17" s="62"/>
      <c r="AC17" s="62"/>
      <c r="AD17" s="62"/>
      <c r="AE17" s="62"/>
      <c r="AF17" s="62"/>
      <c r="AG17" s="62"/>
      <c r="AH17" s="62"/>
    </row>
    <row r="18" spans="1:34" s="58" customFormat="1" ht="11.25" customHeight="1" x14ac:dyDescent="0.25">
      <c r="A18" s="110"/>
      <c r="C18" s="66"/>
      <c r="E18" s="111"/>
      <c r="J18" s="67"/>
      <c r="M18" s="63"/>
      <c r="N18" s="63"/>
      <c r="O18" s="63"/>
      <c r="P18" s="63"/>
      <c r="Q18" s="63"/>
      <c r="R18" s="63"/>
      <c r="S18" s="63"/>
      <c r="T18" s="63"/>
      <c r="U18" s="63"/>
      <c r="V18" s="63"/>
      <c r="W18" s="63"/>
      <c r="X18" s="62"/>
      <c r="Y18" s="62"/>
      <c r="Z18" s="62"/>
      <c r="AA18" s="62"/>
      <c r="AB18" s="62"/>
      <c r="AC18" s="62"/>
      <c r="AD18" s="62"/>
      <c r="AE18" s="62"/>
      <c r="AF18" s="62"/>
      <c r="AG18" s="62"/>
      <c r="AH18" s="62"/>
    </row>
    <row r="19" spans="1:34" s="58" customFormat="1" ht="18.75" customHeight="1" x14ac:dyDescent="0.25">
      <c r="A19" s="104" t="s">
        <v>58</v>
      </c>
      <c r="B19" s="69"/>
      <c r="C19" s="108"/>
      <c r="D19" s="69"/>
      <c r="E19" s="69"/>
      <c r="F19" s="69"/>
      <c r="G19" s="69"/>
      <c r="H19" s="69"/>
      <c r="I19" s="69"/>
      <c r="J19" s="70"/>
      <c r="M19" s="63"/>
      <c r="N19" s="63"/>
      <c r="O19" s="63"/>
      <c r="P19" s="63"/>
      <c r="Q19" s="63"/>
      <c r="R19" s="63"/>
      <c r="S19" s="63"/>
      <c r="T19" s="63"/>
      <c r="U19" s="63"/>
      <c r="V19" s="63"/>
      <c r="W19" s="63"/>
      <c r="X19" s="62"/>
      <c r="Y19" s="62"/>
      <c r="Z19" s="62"/>
      <c r="AA19" s="62"/>
      <c r="AB19" s="62"/>
      <c r="AC19" s="62"/>
      <c r="AD19" s="62"/>
      <c r="AE19" s="62"/>
      <c r="AF19" s="62"/>
      <c r="AG19" s="62"/>
      <c r="AH19" s="62"/>
    </row>
    <row r="20" spans="1:34" s="58" customFormat="1" ht="10.5" customHeight="1" x14ac:dyDescent="0.25">
      <c r="A20" s="57"/>
      <c r="C20" s="176"/>
      <c r="J20" s="67"/>
      <c r="M20" s="63"/>
      <c r="N20" s="63"/>
      <c r="O20" s="63"/>
      <c r="P20" s="63"/>
      <c r="Q20" s="63"/>
      <c r="R20" s="63"/>
      <c r="S20" s="63"/>
      <c r="T20" s="63"/>
      <c r="U20" s="63"/>
      <c r="V20" s="63"/>
      <c r="W20" s="63"/>
      <c r="X20" s="62"/>
      <c r="Y20" s="62"/>
      <c r="Z20" s="62"/>
      <c r="AA20" s="62"/>
      <c r="AB20" s="62"/>
      <c r="AC20" s="62"/>
      <c r="AD20" s="62"/>
      <c r="AE20" s="62"/>
      <c r="AF20" s="62"/>
      <c r="AG20" s="62"/>
      <c r="AH20" s="62"/>
    </row>
    <row r="21" spans="1:34" s="58" customFormat="1" ht="18.75" customHeight="1" thickBot="1" x14ac:dyDescent="0.3">
      <c r="A21" s="64" t="s">
        <v>1</v>
      </c>
      <c r="C21" s="244">
        <v>0.2</v>
      </c>
      <c r="D21" s="244"/>
      <c r="E21" s="244"/>
      <c r="F21" s="238" t="s">
        <v>0</v>
      </c>
      <c r="G21" s="238"/>
      <c r="H21" s="244">
        <v>80</v>
      </c>
      <c r="I21" s="244"/>
      <c r="J21" s="245"/>
      <c r="K21" s="59"/>
      <c r="L21" s="59"/>
      <c r="M21" s="60"/>
      <c r="N21" s="60"/>
      <c r="O21" s="60"/>
      <c r="P21" s="60"/>
      <c r="Q21" s="60"/>
      <c r="R21" s="60"/>
      <c r="S21" s="60"/>
      <c r="T21" s="60"/>
      <c r="U21" s="60"/>
      <c r="V21" s="60"/>
      <c r="W21" s="60"/>
      <c r="X21" s="62"/>
      <c r="Y21" s="62"/>
      <c r="Z21" s="62"/>
      <c r="AA21" s="62"/>
      <c r="AB21" s="62"/>
      <c r="AC21" s="62"/>
      <c r="AD21" s="62"/>
      <c r="AE21" s="62"/>
      <c r="AF21" s="62"/>
      <c r="AG21" s="62"/>
      <c r="AH21" s="62"/>
    </row>
    <row r="22" spans="1:34" s="58" customFormat="1" ht="18.75" customHeight="1" thickBot="1" x14ac:dyDescent="0.3">
      <c r="A22" s="64" t="s">
        <v>69</v>
      </c>
      <c r="C22" s="246">
        <f>0.01*((H21*0.9)+(100-H21)*0.3)</f>
        <v>0.78</v>
      </c>
      <c r="D22" s="246"/>
      <c r="E22" s="246"/>
      <c r="I22" s="65"/>
      <c r="J22" s="54"/>
      <c r="K22" s="59"/>
      <c r="L22" s="59"/>
      <c r="M22" s="60"/>
      <c r="N22" s="60"/>
      <c r="O22" s="60"/>
      <c r="P22" s="60"/>
      <c r="Q22" s="60"/>
      <c r="R22" s="60"/>
      <c r="S22" s="60"/>
      <c r="T22" s="60"/>
      <c r="U22" s="60"/>
      <c r="V22" s="60"/>
      <c r="W22" s="60"/>
      <c r="X22" s="62"/>
      <c r="Y22" s="62"/>
      <c r="Z22" s="62"/>
      <c r="AA22" s="62"/>
      <c r="AB22" s="62"/>
      <c r="AC22" s="62"/>
      <c r="AD22" s="62"/>
      <c r="AE22" s="62"/>
      <c r="AF22" s="62"/>
      <c r="AG22" s="62"/>
      <c r="AH22" s="62"/>
    </row>
    <row r="23" spans="1:34" s="58" customFormat="1" ht="11.25" customHeight="1" x14ac:dyDescent="0.25">
      <c r="A23" s="68"/>
      <c r="B23" s="66"/>
      <c r="J23" s="67"/>
      <c r="M23" s="63"/>
      <c r="N23" s="63"/>
      <c r="O23" s="63"/>
      <c r="P23" s="63"/>
      <c r="Q23" s="63"/>
      <c r="R23" s="63"/>
      <c r="S23" s="63"/>
      <c r="T23" s="63"/>
      <c r="U23" s="63"/>
      <c r="V23" s="63"/>
      <c r="W23" s="63"/>
      <c r="X23" s="62"/>
      <c r="Y23" s="62"/>
      <c r="Z23" s="62"/>
      <c r="AA23" s="62"/>
      <c r="AB23" s="62"/>
      <c r="AC23" s="62"/>
      <c r="AD23" s="62"/>
      <c r="AE23" s="62"/>
      <c r="AF23" s="62"/>
      <c r="AG23" s="62"/>
      <c r="AH23" s="62"/>
    </row>
    <row r="24" spans="1:34" s="58" customFormat="1" ht="18.75" customHeight="1" x14ac:dyDescent="0.25">
      <c r="A24" s="104" t="s">
        <v>116</v>
      </c>
      <c r="B24" s="69"/>
      <c r="C24" s="69"/>
      <c r="D24" s="69"/>
      <c r="E24" s="69"/>
      <c r="F24" s="69"/>
      <c r="G24" s="69"/>
      <c r="H24" s="69"/>
      <c r="I24" s="69"/>
      <c r="J24" s="70"/>
      <c r="L24" s="71"/>
      <c r="M24" s="72"/>
      <c r="N24" s="72"/>
      <c r="O24" s="72"/>
      <c r="P24" s="72"/>
      <c r="Q24" s="72"/>
      <c r="R24" s="72"/>
      <c r="S24" s="72"/>
      <c r="T24" s="72"/>
      <c r="U24" s="72"/>
      <c r="V24" s="72"/>
      <c r="W24" s="72"/>
      <c r="X24" s="62"/>
      <c r="Y24" s="62"/>
      <c r="Z24" s="62"/>
      <c r="AA24" s="62"/>
      <c r="AB24" s="62"/>
      <c r="AC24" s="62"/>
      <c r="AD24" s="62"/>
      <c r="AE24" s="62"/>
      <c r="AF24" s="62"/>
      <c r="AG24" s="62"/>
      <c r="AH24" s="62"/>
    </row>
    <row r="25" spans="1:34" s="58" customFormat="1" ht="11.25" customHeight="1" x14ac:dyDescent="0.25">
      <c r="A25" s="112"/>
      <c r="B25" s="73"/>
      <c r="C25" s="73"/>
      <c r="D25" s="73"/>
      <c r="E25" s="73"/>
      <c r="F25" s="73"/>
      <c r="G25" s="73"/>
      <c r="H25" s="73"/>
      <c r="I25" s="73"/>
      <c r="J25" s="74"/>
      <c r="L25" s="71"/>
      <c r="M25" s="72"/>
      <c r="N25" s="72"/>
      <c r="O25" s="72"/>
      <c r="P25" s="72"/>
      <c r="Q25" s="72"/>
      <c r="R25" s="72"/>
      <c r="S25" s="72"/>
      <c r="T25" s="72"/>
      <c r="U25" s="72"/>
      <c r="V25" s="72"/>
      <c r="W25" s="72"/>
      <c r="X25" s="62"/>
      <c r="Y25" s="62"/>
      <c r="Z25" s="62"/>
      <c r="AA25" s="62"/>
      <c r="AB25" s="62"/>
      <c r="AC25" s="62"/>
      <c r="AD25" s="62"/>
      <c r="AE25" s="62"/>
      <c r="AF25" s="62"/>
      <c r="AG25" s="62"/>
      <c r="AH25" s="62"/>
    </row>
    <row r="26" spans="1:34" s="58" customFormat="1" ht="18.75" customHeight="1" x14ac:dyDescent="0.25">
      <c r="A26" s="64" t="s">
        <v>64</v>
      </c>
      <c r="C26" s="137" t="s">
        <v>107</v>
      </c>
      <c r="D26" s="65"/>
      <c r="G26" s="137" t="s">
        <v>65</v>
      </c>
      <c r="I26" s="65"/>
      <c r="J26" s="54"/>
      <c r="K26" s="59"/>
      <c r="L26" s="59"/>
      <c r="M26" s="60"/>
      <c r="N26" s="60"/>
      <c r="O26" s="60"/>
      <c r="P26" s="60"/>
      <c r="Q26" s="60"/>
      <c r="R26" s="60"/>
      <c r="S26" s="60"/>
      <c r="T26" s="60"/>
      <c r="U26" s="60"/>
      <c r="V26" s="60"/>
      <c r="W26" s="60"/>
      <c r="X26" s="62"/>
      <c r="Y26" s="62"/>
      <c r="Z26" s="62"/>
      <c r="AA26" s="62"/>
      <c r="AB26" s="62"/>
      <c r="AC26" s="62"/>
      <c r="AD26" s="62"/>
      <c r="AE26" s="62"/>
      <c r="AF26" s="62"/>
      <c r="AG26" s="62"/>
      <c r="AH26" s="62"/>
    </row>
    <row r="27" spans="1:34" s="58" customFormat="1" ht="12" customHeight="1" x14ac:dyDescent="0.25">
      <c r="A27" s="64"/>
      <c r="C27" s="137"/>
      <c r="D27" s="65"/>
      <c r="G27" s="137"/>
      <c r="I27" s="65"/>
      <c r="J27" s="54"/>
      <c r="M27" s="60"/>
      <c r="N27" s="60"/>
      <c r="O27" s="60"/>
      <c r="P27" s="60"/>
      <c r="Q27" s="60"/>
      <c r="R27" s="60"/>
      <c r="S27" s="60"/>
      <c r="T27" s="60"/>
      <c r="U27" s="60"/>
      <c r="V27" s="60"/>
      <c r="W27" s="60"/>
      <c r="X27" s="62"/>
      <c r="Y27" s="62"/>
      <c r="Z27" s="62"/>
      <c r="AA27" s="62"/>
      <c r="AB27" s="62"/>
      <c r="AC27" s="62"/>
      <c r="AD27" s="62"/>
      <c r="AE27" s="62"/>
      <c r="AF27" s="62"/>
      <c r="AG27" s="62"/>
      <c r="AH27" s="62"/>
    </row>
    <row r="28" spans="1:34" s="58" customFormat="1" ht="18.75" customHeight="1" thickBot="1" x14ac:dyDescent="0.3">
      <c r="A28" s="64" t="s">
        <v>3</v>
      </c>
      <c r="C28" s="236" t="s">
        <v>108</v>
      </c>
      <c r="D28" s="236"/>
      <c r="E28" s="236"/>
      <c r="F28" s="236"/>
      <c r="G28" s="236"/>
      <c r="H28" s="236"/>
      <c r="I28" s="236"/>
      <c r="J28" s="237"/>
      <c r="K28" s="59"/>
      <c r="L28" s="59"/>
      <c r="M28" s="60"/>
      <c r="N28" s="60"/>
      <c r="O28" s="60"/>
      <c r="P28" s="60"/>
      <c r="Q28" s="60"/>
      <c r="R28" s="60"/>
      <c r="S28" s="60"/>
      <c r="T28" s="60"/>
      <c r="U28" s="60"/>
      <c r="V28" s="60"/>
      <c r="W28" s="60"/>
      <c r="X28" s="62"/>
      <c r="Y28" s="62"/>
      <c r="Z28" s="62"/>
      <c r="AA28" s="62"/>
      <c r="AB28" s="62"/>
      <c r="AC28" s="62"/>
      <c r="AD28" s="62"/>
      <c r="AE28" s="62"/>
      <c r="AF28" s="62"/>
      <c r="AG28" s="62"/>
      <c r="AH28" s="62"/>
    </row>
    <row r="29" spans="1:34" s="58" customFormat="1" ht="12" customHeight="1" x14ac:dyDescent="0.25">
      <c r="A29" s="64"/>
      <c r="C29" s="137"/>
      <c r="D29" s="65"/>
      <c r="F29" s="140"/>
      <c r="G29" s="141"/>
      <c r="H29" s="140"/>
      <c r="I29" s="142"/>
      <c r="J29" s="143"/>
      <c r="M29" s="60"/>
      <c r="N29" s="60"/>
      <c r="O29" s="60"/>
      <c r="P29" s="60"/>
      <c r="Q29" s="60"/>
      <c r="R29" s="60"/>
      <c r="S29" s="60"/>
      <c r="T29" s="60"/>
      <c r="U29" s="60"/>
      <c r="V29" s="60"/>
      <c r="W29" s="60"/>
      <c r="X29" s="62"/>
      <c r="Y29" s="62"/>
      <c r="Z29" s="62"/>
      <c r="AA29" s="62"/>
      <c r="AB29" s="62"/>
      <c r="AC29" s="62"/>
      <c r="AD29" s="62"/>
      <c r="AE29" s="62"/>
      <c r="AF29" s="62"/>
      <c r="AG29" s="62"/>
      <c r="AH29" s="62"/>
    </row>
    <row r="30" spans="1:34" s="58" customFormat="1" ht="18.75" customHeight="1" thickBot="1" x14ac:dyDescent="0.3">
      <c r="A30" s="64" t="s">
        <v>4</v>
      </c>
      <c r="C30" s="244" t="s">
        <v>128</v>
      </c>
      <c r="D30" s="244"/>
      <c r="E30" s="244"/>
      <c r="F30" s="238" t="s">
        <v>78</v>
      </c>
      <c r="G30" s="238"/>
      <c r="H30" s="244" t="s">
        <v>109</v>
      </c>
      <c r="I30" s="244"/>
      <c r="J30" s="245"/>
      <c r="K30" s="59"/>
      <c r="L30" s="59"/>
      <c r="M30" s="60"/>
      <c r="N30" s="60"/>
      <c r="O30" s="60"/>
      <c r="P30" s="60"/>
      <c r="Q30" s="60"/>
      <c r="R30" s="60"/>
      <c r="S30" s="60"/>
      <c r="T30" s="60"/>
      <c r="U30" s="60"/>
      <c r="V30" s="60"/>
      <c r="W30" s="60"/>
      <c r="X30" s="62"/>
      <c r="Y30" s="62"/>
      <c r="Z30" s="62"/>
      <c r="AA30" s="62"/>
      <c r="AB30" s="62"/>
      <c r="AC30" s="62"/>
      <c r="AD30" s="62"/>
      <c r="AE30" s="62"/>
      <c r="AF30" s="62"/>
      <c r="AG30" s="62"/>
      <c r="AH30" s="62"/>
    </row>
    <row r="31" spans="1:34" s="58" customFormat="1" ht="12" customHeight="1" x14ac:dyDescent="0.25">
      <c r="A31" s="64"/>
      <c r="C31" s="137"/>
      <c r="D31" s="65"/>
      <c r="G31" s="137"/>
      <c r="I31" s="65"/>
      <c r="J31" s="54"/>
      <c r="M31" s="60"/>
      <c r="N31" s="60"/>
      <c r="O31" s="60"/>
      <c r="P31" s="60"/>
      <c r="Q31" s="60"/>
      <c r="R31" s="60"/>
      <c r="S31" s="60"/>
      <c r="T31" s="60"/>
      <c r="U31" s="60"/>
      <c r="V31" s="60"/>
      <c r="W31" s="60"/>
      <c r="X31" s="62"/>
      <c r="Y31" s="62"/>
      <c r="Z31" s="62"/>
      <c r="AA31" s="62"/>
      <c r="AB31" s="62"/>
      <c r="AC31" s="62"/>
      <c r="AD31" s="62"/>
      <c r="AE31" s="62"/>
      <c r="AF31" s="62"/>
      <c r="AG31" s="62"/>
      <c r="AH31" s="62"/>
    </row>
    <row r="32" spans="1:34" s="58" customFormat="1" ht="29.25" customHeight="1" thickBot="1" x14ac:dyDescent="0.3">
      <c r="A32" s="131"/>
      <c r="C32" s="256" t="s">
        <v>26</v>
      </c>
      <c r="D32" s="256"/>
      <c r="E32" s="132" t="s">
        <v>63</v>
      </c>
      <c r="F32" s="132" t="s">
        <v>2</v>
      </c>
      <c r="G32" s="132" t="s">
        <v>31</v>
      </c>
      <c r="H32" s="133" t="s">
        <v>114</v>
      </c>
      <c r="I32" s="162" t="s">
        <v>66</v>
      </c>
      <c r="J32" s="163" t="s">
        <v>71</v>
      </c>
      <c r="K32" s="71"/>
      <c r="L32" s="71"/>
      <c r="M32" s="63"/>
      <c r="N32" s="63"/>
      <c r="O32" s="63"/>
      <c r="P32" s="63"/>
      <c r="Q32" s="63"/>
      <c r="R32" s="63"/>
      <c r="S32" s="63"/>
      <c r="T32" s="63"/>
      <c r="U32" s="63"/>
      <c r="V32" s="63"/>
      <c r="W32" s="63"/>
      <c r="X32" s="62"/>
      <c r="Y32" s="62"/>
      <c r="Z32" s="62"/>
      <c r="AA32" s="62"/>
      <c r="AB32" s="62"/>
      <c r="AC32" s="62"/>
      <c r="AD32" s="62"/>
      <c r="AE32" s="62"/>
      <c r="AF32" s="62"/>
      <c r="AG32" s="62"/>
      <c r="AH32" s="62"/>
    </row>
    <row r="33" spans="1:34" s="58" customFormat="1" ht="18.75" customHeight="1" thickBot="1" x14ac:dyDescent="0.3">
      <c r="A33" s="134" t="s">
        <v>84</v>
      </c>
      <c r="B33" s="138"/>
      <c r="C33" s="254" t="s">
        <v>115</v>
      </c>
      <c r="D33" s="254"/>
      <c r="E33" s="196">
        <v>0.9</v>
      </c>
      <c r="F33" s="196">
        <v>0.64</v>
      </c>
      <c r="G33" s="196">
        <v>0.9</v>
      </c>
      <c r="H33" s="196">
        <v>0.45</v>
      </c>
      <c r="I33" s="164">
        <f>G33/E33</f>
        <v>1</v>
      </c>
      <c r="J33" s="165"/>
      <c r="K33" s="93"/>
      <c r="L33" s="93"/>
      <c r="M33" s="78"/>
      <c r="N33" s="78"/>
      <c r="O33" s="78"/>
      <c r="P33" s="78"/>
      <c r="Q33" s="78"/>
      <c r="R33" s="78"/>
      <c r="S33" s="78"/>
      <c r="T33" s="78"/>
      <c r="U33" s="78"/>
      <c r="V33" s="78"/>
      <c r="W33" s="78"/>
      <c r="X33" s="62"/>
      <c r="Y33" s="62"/>
      <c r="Z33" s="62"/>
      <c r="AA33" s="62"/>
      <c r="AB33" s="62"/>
      <c r="AC33" s="62"/>
      <c r="AD33" s="62"/>
      <c r="AE33" s="62"/>
      <c r="AF33" s="62"/>
      <c r="AG33" s="62"/>
      <c r="AH33" s="62"/>
    </row>
    <row r="34" spans="1:34" s="58" customFormat="1" ht="18.75" customHeight="1" thickBot="1" x14ac:dyDescent="0.3">
      <c r="A34" s="134" t="s">
        <v>79</v>
      </c>
      <c r="B34" s="113"/>
      <c r="C34" s="255" t="str">
        <f>H30</f>
        <v>SW-1200</v>
      </c>
      <c r="D34" s="255"/>
      <c r="E34" s="196">
        <v>1.2</v>
      </c>
      <c r="F34" s="196">
        <v>1.1299999999999999</v>
      </c>
      <c r="G34" s="196">
        <v>1.3</v>
      </c>
      <c r="H34" s="196">
        <v>0.45</v>
      </c>
      <c r="I34" s="164">
        <f>G34/E34</f>
        <v>1.0833333333333335</v>
      </c>
      <c r="J34" s="166">
        <f>I34/I33</f>
        <v>1.0833333333333335</v>
      </c>
      <c r="K34" s="93"/>
      <c r="L34" s="93"/>
      <c r="M34" s="78"/>
      <c r="N34" s="78"/>
      <c r="O34" s="78"/>
      <c r="P34" s="78"/>
      <c r="Q34" s="78"/>
      <c r="R34" s="78"/>
      <c r="S34" s="78"/>
      <c r="T34" s="78"/>
      <c r="U34" s="78"/>
      <c r="V34" s="78"/>
      <c r="W34" s="78"/>
      <c r="X34" s="62"/>
      <c r="Y34" s="62"/>
      <c r="Z34" s="62"/>
      <c r="AA34" s="62"/>
      <c r="AB34" s="62"/>
      <c r="AC34" s="62"/>
      <c r="AD34" s="62"/>
      <c r="AE34" s="62"/>
      <c r="AF34" s="62"/>
      <c r="AG34" s="62"/>
      <c r="AH34" s="62"/>
    </row>
    <row r="35" spans="1:34" s="58" customFormat="1" ht="11.25" customHeight="1" x14ac:dyDescent="0.25">
      <c r="A35" s="79"/>
      <c r="J35" s="67"/>
      <c r="L35" s="71"/>
      <c r="M35" s="72"/>
      <c r="N35" s="72"/>
      <c r="O35" s="72"/>
      <c r="P35" s="72"/>
      <c r="Q35" s="72"/>
      <c r="R35" s="72"/>
      <c r="S35" s="72"/>
      <c r="T35" s="72"/>
      <c r="U35" s="72"/>
      <c r="V35" s="72"/>
      <c r="W35" s="72"/>
      <c r="X35" s="62"/>
      <c r="Y35" s="62"/>
      <c r="Z35" s="62"/>
      <c r="AA35" s="62"/>
      <c r="AB35" s="62"/>
      <c r="AC35" s="62"/>
      <c r="AD35" s="62"/>
      <c r="AE35" s="62"/>
      <c r="AF35" s="62"/>
      <c r="AG35" s="62"/>
      <c r="AH35" s="62"/>
    </row>
    <row r="36" spans="1:34" s="58" customFormat="1" ht="18.75" customHeight="1" x14ac:dyDescent="0.25">
      <c r="A36" s="104" t="s">
        <v>72</v>
      </c>
      <c r="B36" s="69"/>
      <c r="C36" s="69"/>
      <c r="D36" s="69"/>
      <c r="E36" s="69"/>
      <c r="F36" s="69"/>
      <c r="G36" s="69"/>
      <c r="H36" s="69"/>
      <c r="I36" s="69"/>
      <c r="J36" s="70"/>
      <c r="L36" s="71"/>
      <c r="M36" s="72"/>
      <c r="N36" s="72"/>
      <c r="O36" s="72"/>
      <c r="P36" s="72"/>
      <c r="Q36" s="72"/>
      <c r="R36" s="72"/>
      <c r="S36" s="72"/>
      <c r="T36" s="72"/>
      <c r="U36" s="72"/>
      <c r="V36" s="72"/>
      <c r="W36" s="72"/>
      <c r="X36" s="62"/>
      <c r="Y36" s="62"/>
      <c r="Z36" s="62"/>
      <c r="AA36" s="62"/>
      <c r="AB36" s="62"/>
      <c r="AC36" s="62"/>
      <c r="AD36" s="62"/>
      <c r="AE36" s="62"/>
      <c r="AF36" s="62"/>
      <c r="AG36" s="62"/>
      <c r="AH36" s="62"/>
    </row>
    <row r="37" spans="1:34" s="58" customFormat="1" ht="11.25" customHeight="1" x14ac:dyDescent="0.25">
      <c r="A37" s="112"/>
      <c r="B37" s="73"/>
      <c r="C37" s="73"/>
      <c r="D37" s="73"/>
      <c r="E37" s="73"/>
      <c r="F37" s="73"/>
      <c r="G37" s="73"/>
      <c r="H37" s="73"/>
      <c r="I37" s="73"/>
      <c r="J37" s="74"/>
      <c r="L37" s="71"/>
      <c r="M37" s="72"/>
      <c r="N37" s="72"/>
      <c r="O37" s="72"/>
      <c r="P37" s="72"/>
      <c r="Q37" s="72"/>
      <c r="R37" s="72"/>
      <c r="S37" s="72"/>
      <c r="T37" s="72"/>
      <c r="U37" s="72"/>
      <c r="V37" s="72"/>
      <c r="W37" s="72"/>
      <c r="X37" s="62"/>
      <c r="Y37" s="62"/>
      <c r="Z37" s="62"/>
      <c r="AA37" s="62"/>
      <c r="AB37" s="62"/>
      <c r="AC37" s="62"/>
      <c r="AD37" s="62"/>
      <c r="AE37" s="62"/>
      <c r="AF37" s="62"/>
      <c r="AG37" s="62"/>
      <c r="AH37" s="62"/>
    </row>
    <row r="38" spans="1:34" s="58" customFormat="1" ht="13.8" thickBot="1" x14ac:dyDescent="0.3">
      <c r="A38" s="119" t="s">
        <v>61</v>
      </c>
      <c r="B38" s="75"/>
      <c r="C38" s="76"/>
      <c r="D38" s="76"/>
      <c r="E38" s="76"/>
      <c r="F38" s="76"/>
      <c r="G38" s="76"/>
      <c r="H38" s="76"/>
      <c r="I38" s="76"/>
      <c r="J38" s="80"/>
      <c r="K38" s="71"/>
      <c r="L38" s="71"/>
      <c r="M38" s="63"/>
      <c r="N38" s="63"/>
      <c r="O38" s="63"/>
      <c r="P38" s="63"/>
      <c r="Q38" s="63"/>
      <c r="R38" s="63"/>
      <c r="S38" s="63"/>
      <c r="T38" s="63"/>
      <c r="U38" s="63"/>
      <c r="V38" s="63"/>
      <c r="W38" s="63"/>
      <c r="X38" s="62"/>
      <c r="Y38" s="62"/>
      <c r="Z38" s="62"/>
      <c r="AA38" s="62"/>
      <c r="AB38" s="62"/>
      <c r="AC38" s="62"/>
      <c r="AD38" s="62"/>
      <c r="AE38" s="62"/>
      <c r="AF38" s="62"/>
      <c r="AG38" s="62"/>
      <c r="AH38" s="62"/>
    </row>
    <row r="39" spans="1:34" s="58" customFormat="1" ht="18.75" customHeight="1" thickBot="1" x14ac:dyDescent="0.3">
      <c r="A39" s="134" t="s">
        <v>154</v>
      </c>
      <c r="B39" s="113"/>
      <c r="C39" s="192">
        <v>40</v>
      </c>
      <c r="D39" s="192">
        <v>80</v>
      </c>
      <c r="E39" s="192">
        <v>200</v>
      </c>
      <c r="F39" s="192">
        <v>400</v>
      </c>
      <c r="G39" s="192">
        <v>600</v>
      </c>
      <c r="H39" s="192">
        <v>1000</v>
      </c>
      <c r="I39" s="192">
        <v>1400</v>
      </c>
      <c r="J39" s="77">
        <v>1800</v>
      </c>
      <c r="K39" s="71"/>
      <c r="L39" s="71"/>
      <c r="M39" s="78"/>
      <c r="N39" s="78"/>
      <c r="O39" s="105"/>
      <c r="P39" s="78"/>
      <c r="Q39" s="78"/>
      <c r="R39" s="78"/>
      <c r="S39" s="78"/>
      <c r="T39" s="78"/>
      <c r="U39" s="78"/>
      <c r="V39" s="78"/>
      <c r="W39" s="78"/>
      <c r="X39" s="62"/>
      <c r="Y39" s="62"/>
      <c r="Z39" s="62"/>
      <c r="AA39" s="62"/>
      <c r="AB39" s="62"/>
      <c r="AC39" s="62"/>
      <c r="AD39" s="62"/>
      <c r="AE39" s="62"/>
      <c r="AF39" s="62"/>
      <c r="AG39" s="62"/>
      <c r="AH39" s="62"/>
    </row>
    <row r="40" spans="1:34" s="58" customFormat="1" ht="18.75" customHeight="1" thickBot="1" x14ac:dyDescent="0.3">
      <c r="A40" s="134" t="s">
        <v>68</v>
      </c>
      <c r="B40" s="113"/>
      <c r="C40" s="197">
        <v>0.7</v>
      </c>
      <c r="D40" s="197">
        <v>0.65</v>
      </c>
      <c r="E40" s="197">
        <v>0.57999999999999996</v>
      </c>
      <c r="F40" s="197">
        <v>0.54</v>
      </c>
      <c r="G40" s="197">
        <v>0.44</v>
      </c>
      <c r="H40" s="197">
        <v>0.38</v>
      </c>
      <c r="I40" s="197">
        <v>0.31</v>
      </c>
      <c r="J40" s="198">
        <v>0</v>
      </c>
      <c r="K40" s="93"/>
      <c r="L40" s="93"/>
      <c r="M40" s="78"/>
      <c r="N40" s="78"/>
      <c r="O40" s="78"/>
      <c r="P40" s="78"/>
      <c r="Q40" s="78"/>
      <c r="R40" s="78"/>
      <c r="S40" s="78"/>
      <c r="T40" s="78"/>
      <c r="U40" s="78"/>
      <c r="V40" s="78"/>
      <c r="W40" s="78"/>
      <c r="X40" s="62"/>
      <c r="Y40" s="62"/>
      <c r="Z40" s="62"/>
      <c r="AA40" s="62"/>
      <c r="AB40" s="62"/>
      <c r="AC40" s="62"/>
      <c r="AD40" s="62"/>
      <c r="AE40" s="62"/>
      <c r="AF40" s="62"/>
      <c r="AG40" s="62"/>
      <c r="AH40" s="62"/>
    </row>
    <row r="41" spans="1:34" s="58" customFormat="1" ht="11.25" customHeight="1" x14ac:dyDescent="0.25">
      <c r="A41" s="79"/>
      <c r="J41" s="67"/>
      <c r="L41" s="71"/>
      <c r="M41" s="72"/>
      <c r="N41" s="72"/>
      <c r="O41" s="72"/>
      <c r="P41" s="72"/>
      <c r="Q41" s="72"/>
      <c r="R41" s="72"/>
      <c r="S41" s="72"/>
      <c r="T41" s="72"/>
      <c r="U41" s="72"/>
      <c r="V41" s="72"/>
      <c r="W41" s="72"/>
      <c r="X41" s="62"/>
      <c r="Y41" s="62"/>
      <c r="Z41" s="62"/>
      <c r="AA41" s="62"/>
      <c r="AB41" s="62"/>
      <c r="AC41" s="62"/>
      <c r="AD41" s="62"/>
      <c r="AE41" s="62"/>
      <c r="AF41" s="62"/>
      <c r="AG41" s="62"/>
      <c r="AH41" s="62"/>
    </row>
    <row r="42" spans="1:34" s="58" customFormat="1" ht="13.8" thickBot="1" x14ac:dyDescent="0.3">
      <c r="A42" s="119" t="s">
        <v>62</v>
      </c>
      <c r="B42" s="75"/>
      <c r="C42" s="76"/>
      <c r="D42" s="76"/>
      <c r="E42" s="76"/>
      <c r="F42" s="76"/>
      <c r="G42" s="76"/>
      <c r="H42" s="76"/>
      <c r="I42" s="76"/>
      <c r="J42" s="80"/>
      <c r="K42" s="71"/>
      <c r="L42" s="71"/>
      <c r="M42" s="63"/>
      <c r="N42" s="63"/>
      <c r="O42" s="63"/>
      <c r="P42" s="63"/>
      <c r="Q42" s="63"/>
      <c r="R42" s="63"/>
      <c r="S42" s="63"/>
      <c r="T42" s="63"/>
      <c r="U42" s="63"/>
      <c r="V42" s="63"/>
      <c r="W42" s="63"/>
      <c r="X42" s="62"/>
      <c r="Y42" s="62"/>
      <c r="Z42" s="62"/>
      <c r="AA42" s="62"/>
      <c r="AB42" s="62"/>
      <c r="AC42" s="62"/>
      <c r="AD42" s="62"/>
      <c r="AE42" s="62"/>
      <c r="AF42" s="62"/>
      <c r="AG42" s="62"/>
      <c r="AH42" s="62"/>
    </row>
    <row r="43" spans="1:34" s="58" customFormat="1" ht="18.75" customHeight="1" thickBot="1" x14ac:dyDescent="0.3">
      <c r="A43" s="134" t="s">
        <v>154</v>
      </c>
      <c r="B43" s="113"/>
      <c r="C43" s="192">
        <v>200</v>
      </c>
      <c r="D43" s="192">
        <v>800</v>
      </c>
      <c r="E43" s="192">
        <v>1400</v>
      </c>
      <c r="F43" s="192">
        <v>2000</v>
      </c>
      <c r="G43" s="192">
        <v>2600</v>
      </c>
      <c r="H43" s="81"/>
      <c r="I43" s="81"/>
      <c r="J43" s="82"/>
      <c r="K43" s="71"/>
      <c r="L43" s="71"/>
      <c r="M43" s="78"/>
      <c r="N43" s="78"/>
      <c r="O43" s="78"/>
      <c r="P43" s="78"/>
      <c r="Q43" s="78"/>
      <c r="R43" s="78"/>
      <c r="S43" s="78"/>
      <c r="T43" s="78"/>
      <c r="U43" s="78"/>
      <c r="V43" s="78"/>
      <c r="W43" s="78"/>
      <c r="X43" s="62"/>
      <c r="Y43" s="62"/>
      <c r="Z43" s="62"/>
      <c r="AA43" s="62"/>
      <c r="AB43" s="62"/>
      <c r="AC43" s="201" t="s">
        <v>99</v>
      </c>
      <c r="AD43" s="62"/>
      <c r="AE43" s="62"/>
      <c r="AF43" s="62"/>
      <c r="AG43" s="62"/>
      <c r="AH43" s="62"/>
    </row>
    <row r="44" spans="1:34" s="58" customFormat="1" ht="18.75" customHeight="1" thickBot="1" x14ac:dyDescent="0.3">
      <c r="A44" s="134" t="s">
        <v>70</v>
      </c>
      <c r="B44" s="113"/>
      <c r="C44" s="199">
        <v>2</v>
      </c>
      <c r="D44" s="199">
        <v>4</v>
      </c>
      <c r="E44" s="199">
        <v>10</v>
      </c>
      <c r="F44" s="199">
        <v>15</v>
      </c>
      <c r="G44" s="199">
        <v>20</v>
      </c>
      <c r="H44" s="114"/>
      <c r="I44" s="114"/>
      <c r="J44" s="115"/>
      <c r="K44" s="93"/>
      <c r="L44" s="93"/>
      <c r="M44" s="78"/>
      <c r="N44" s="78"/>
      <c r="O44" s="78"/>
      <c r="P44" s="78"/>
      <c r="Q44" s="78"/>
      <c r="R44" s="78"/>
      <c r="S44" s="78"/>
      <c r="T44" s="78"/>
      <c r="U44" s="78"/>
      <c r="V44" s="78"/>
      <c r="W44" s="78"/>
      <c r="X44" s="62"/>
      <c r="Y44" s="62"/>
      <c r="Z44" s="62"/>
      <c r="AA44" s="62"/>
      <c r="AB44" s="62"/>
      <c r="AC44" s="62"/>
      <c r="AD44" s="62"/>
      <c r="AE44" s="62"/>
      <c r="AF44" s="62"/>
      <c r="AG44" s="62"/>
      <c r="AH44" s="62"/>
    </row>
    <row r="45" spans="1:34" s="58" customFormat="1" ht="11.25" customHeight="1" x14ac:dyDescent="0.25">
      <c r="A45" s="79"/>
      <c r="J45" s="67"/>
      <c r="L45" s="71"/>
      <c r="M45" s="72"/>
      <c r="N45" s="72"/>
      <c r="O45" s="72"/>
      <c r="P45" s="72"/>
      <c r="Q45" s="72"/>
      <c r="R45" s="72"/>
      <c r="S45" s="72"/>
      <c r="T45" s="72"/>
      <c r="U45" s="72"/>
      <c r="V45" s="72"/>
      <c r="W45" s="72"/>
      <c r="X45" s="62"/>
      <c r="Y45" s="62"/>
      <c r="Z45" s="62"/>
      <c r="AA45" s="62"/>
      <c r="AB45" s="62"/>
      <c r="AC45" s="62"/>
      <c r="AD45" s="62"/>
      <c r="AE45" s="62"/>
      <c r="AF45" s="62"/>
      <c r="AG45" s="62"/>
      <c r="AH45" s="62"/>
    </row>
    <row r="46" spans="1:34" s="84" customFormat="1" ht="24.6" customHeight="1" thickBot="1" x14ac:dyDescent="0.3">
      <c r="A46" s="57" t="s">
        <v>96</v>
      </c>
      <c r="B46" s="83"/>
      <c r="C46" s="244" t="s">
        <v>106</v>
      </c>
      <c r="D46" s="244"/>
      <c r="E46" s="244"/>
      <c r="G46" s="259" t="s">
        <v>153</v>
      </c>
      <c r="H46" s="259"/>
      <c r="I46" s="257">
        <v>1020</v>
      </c>
      <c r="J46" s="258"/>
      <c r="K46" s="195"/>
      <c r="L46" s="200"/>
      <c r="M46" s="85"/>
      <c r="N46" s="85"/>
      <c r="O46" s="85"/>
      <c r="P46" s="85"/>
      <c r="Q46" s="85"/>
      <c r="R46" s="85"/>
      <c r="S46" s="85"/>
      <c r="T46" s="85"/>
      <c r="U46" s="85"/>
      <c r="V46" s="85"/>
      <c r="W46" s="85"/>
      <c r="X46" s="86"/>
      <c r="Y46" s="86"/>
      <c r="Z46" s="86"/>
      <c r="AA46" s="86"/>
      <c r="AB46" s="86"/>
      <c r="AC46" s="86"/>
      <c r="AD46" s="86"/>
      <c r="AE46" s="86"/>
      <c r="AF46" s="86"/>
      <c r="AG46" s="86"/>
      <c r="AH46" s="86"/>
    </row>
    <row r="47" spans="1:34" s="58" customFormat="1" ht="11.25" customHeight="1" x14ac:dyDescent="0.25">
      <c r="A47" s="79"/>
      <c r="C47" s="176"/>
      <c r="D47" s="176"/>
      <c r="E47" s="87"/>
      <c r="F47" s="88"/>
      <c r="J47" s="67"/>
      <c r="L47" s="71"/>
      <c r="M47" s="78"/>
      <c r="N47" s="78"/>
      <c r="O47" s="78"/>
      <c r="P47" s="78"/>
      <c r="R47" s="60"/>
      <c r="T47" s="78"/>
      <c r="U47" s="78"/>
      <c r="V47" s="78"/>
      <c r="W47" s="78"/>
      <c r="X47" s="62"/>
      <c r="Y47" s="62"/>
      <c r="Z47" s="62"/>
      <c r="AA47" s="62"/>
      <c r="AB47" s="62"/>
      <c r="AC47" s="62"/>
      <c r="AD47" s="62"/>
      <c r="AE47" s="62"/>
      <c r="AF47" s="62"/>
      <c r="AG47" s="62"/>
      <c r="AH47" s="62"/>
    </row>
    <row r="48" spans="1:34" s="58" customFormat="1" ht="18.75" customHeight="1" x14ac:dyDescent="0.25">
      <c r="A48" s="104" t="s">
        <v>59</v>
      </c>
      <c r="B48" s="69"/>
      <c r="C48" s="69"/>
      <c r="D48" s="69"/>
      <c r="E48" s="69"/>
      <c r="F48" s="69"/>
      <c r="G48" s="69"/>
      <c r="H48" s="69"/>
      <c r="I48" s="69"/>
      <c r="J48" s="70"/>
      <c r="L48" s="71"/>
      <c r="M48" s="72"/>
      <c r="N48" s="72"/>
      <c r="O48" s="72"/>
      <c r="P48" s="72"/>
      <c r="Q48" s="72"/>
      <c r="R48" s="72"/>
      <c r="S48" s="72"/>
      <c r="T48" s="72"/>
      <c r="U48" s="72"/>
      <c r="V48" s="72"/>
      <c r="W48" s="72"/>
      <c r="X48" s="62"/>
      <c r="Y48" s="62"/>
      <c r="Z48" s="62"/>
      <c r="AA48" s="62"/>
      <c r="AB48" s="62"/>
      <c r="AC48" s="62"/>
      <c r="AD48" s="62"/>
      <c r="AE48" s="62"/>
      <c r="AF48" s="62"/>
      <c r="AG48" s="62"/>
      <c r="AH48" s="62"/>
    </row>
    <row r="49" spans="1:34" s="58" customFormat="1" ht="10.5" customHeight="1" x14ac:dyDescent="0.25">
      <c r="A49" s="57"/>
      <c r="B49" s="73"/>
      <c r="C49" s="73"/>
      <c r="D49" s="73"/>
      <c r="E49" s="73"/>
      <c r="F49" s="73"/>
      <c r="G49" s="73"/>
      <c r="H49" s="73"/>
      <c r="I49" s="73"/>
      <c r="J49" s="74"/>
      <c r="L49" s="71"/>
      <c r="M49" s="72"/>
      <c r="N49" s="72"/>
      <c r="O49" s="72"/>
      <c r="P49" s="72"/>
      <c r="Q49" s="72"/>
      <c r="R49" s="72"/>
      <c r="S49" s="72"/>
      <c r="T49" s="72"/>
      <c r="U49" s="72"/>
      <c r="V49" s="72"/>
      <c r="W49" s="72"/>
      <c r="X49" s="62"/>
      <c r="Y49" s="62"/>
      <c r="Z49" s="62"/>
      <c r="AA49" s="62"/>
      <c r="AB49" s="62"/>
      <c r="AC49" s="62"/>
      <c r="AD49" s="62"/>
      <c r="AE49" s="62"/>
      <c r="AF49" s="62"/>
      <c r="AG49" s="62"/>
      <c r="AH49" s="62"/>
    </row>
    <row r="50" spans="1:34" s="84" customFormat="1" ht="18.75" customHeight="1" thickBot="1" x14ac:dyDescent="0.3">
      <c r="A50" s="57" t="s">
        <v>75</v>
      </c>
      <c r="B50" s="83"/>
      <c r="C50" s="244" t="s">
        <v>106</v>
      </c>
      <c r="D50" s="244"/>
      <c r="E50" s="244"/>
      <c r="F50" s="238" t="s">
        <v>29</v>
      </c>
      <c r="G50" s="238"/>
      <c r="H50" s="244" t="s">
        <v>111</v>
      </c>
      <c r="I50" s="244"/>
      <c r="J50" s="245"/>
      <c r="K50" s="195"/>
      <c r="L50" s="200"/>
      <c r="M50" s="60"/>
      <c r="N50" s="60"/>
      <c r="O50" s="60"/>
      <c r="P50" s="60"/>
      <c r="Q50" s="60"/>
      <c r="R50" s="60"/>
      <c r="S50" s="60"/>
      <c r="T50" s="60"/>
      <c r="U50" s="60"/>
      <c r="V50" s="60"/>
      <c r="W50" s="60"/>
      <c r="X50" s="86"/>
      <c r="Y50" s="86"/>
      <c r="Z50" s="86"/>
      <c r="AA50" s="86"/>
      <c r="AB50" s="86"/>
      <c r="AC50" s="86"/>
      <c r="AD50" s="86"/>
      <c r="AE50" s="86"/>
      <c r="AF50" s="86"/>
      <c r="AG50" s="86"/>
      <c r="AH50" s="86"/>
    </row>
    <row r="51" spans="1:34" s="84" customFormat="1" ht="18.75" customHeight="1" thickBot="1" x14ac:dyDescent="0.3">
      <c r="A51" s="57" t="s">
        <v>113</v>
      </c>
      <c r="B51" s="83"/>
      <c r="C51" s="244" t="s">
        <v>112</v>
      </c>
      <c r="D51" s="244"/>
      <c r="E51" s="244"/>
      <c r="F51" s="238" t="s">
        <v>92</v>
      </c>
      <c r="G51" s="238"/>
      <c r="H51" s="244"/>
      <c r="I51" s="244"/>
      <c r="J51" s="245"/>
      <c r="K51" s="195"/>
      <c r="L51" s="200"/>
      <c r="M51" s="60"/>
      <c r="N51" s="60"/>
      <c r="O51" s="60"/>
      <c r="P51" s="60"/>
      <c r="Q51" s="60"/>
      <c r="R51" s="60"/>
      <c r="S51" s="60"/>
      <c r="T51" s="60"/>
      <c r="U51" s="60"/>
      <c r="V51" s="60"/>
      <c r="W51" s="60"/>
      <c r="X51" s="86"/>
      <c r="Y51" s="86"/>
      <c r="Z51" s="86"/>
      <c r="AA51" s="86"/>
      <c r="AB51" s="86"/>
      <c r="AC51" s="86"/>
      <c r="AD51" s="86"/>
      <c r="AE51" s="86"/>
      <c r="AF51" s="86"/>
      <c r="AG51" s="86"/>
      <c r="AH51" s="86"/>
    </row>
    <row r="52" spans="1:34" s="58" customFormat="1" ht="11.25" customHeight="1" x14ac:dyDescent="0.25">
      <c r="A52" s="57"/>
      <c r="C52" s="176"/>
      <c r="D52" s="176"/>
      <c r="E52" s="87"/>
      <c r="G52" s="139"/>
      <c r="J52" s="67"/>
      <c r="L52" s="71"/>
      <c r="M52" s="72"/>
      <c r="N52" s="72"/>
      <c r="O52" s="72"/>
      <c r="P52" s="72"/>
      <c r="Q52" s="72"/>
      <c r="R52" s="72"/>
      <c r="S52" s="72"/>
      <c r="T52" s="72"/>
      <c r="U52" s="72"/>
      <c r="V52" s="72"/>
      <c r="W52" s="72"/>
      <c r="X52" s="62"/>
      <c r="Y52" s="62"/>
      <c r="Z52" s="62"/>
      <c r="AA52" s="62"/>
      <c r="AB52" s="62"/>
      <c r="AC52" s="62"/>
      <c r="AD52" s="62"/>
      <c r="AE52" s="62"/>
      <c r="AF52" s="62"/>
      <c r="AG52" s="62"/>
      <c r="AH52" s="62"/>
    </row>
    <row r="53" spans="1:34" s="84" customFormat="1" ht="18.75" customHeight="1" thickBot="1" x14ac:dyDescent="0.3">
      <c r="A53" s="57" t="s">
        <v>132</v>
      </c>
      <c r="B53" s="83"/>
      <c r="C53" s="250">
        <f>SF*D57*EMC*AnnualPrecip*(Area*10000)*1000/10^6/WetDensity</f>
        <v>0.16979349101610194</v>
      </c>
      <c r="D53" s="250"/>
      <c r="E53" s="250"/>
      <c r="F53" s="238" t="s">
        <v>131</v>
      </c>
      <c r="G53" s="238"/>
      <c r="H53" s="251">
        <f>+F34*H34</f>
        <v>0.50849999999999995</v>
      </c>
      <c r="I53" s="251"/>
      <c r="J53" s="252"/>
      <c r="K53" s="195"/>
      <c r="L53" s="200"/>
      <c r="M53" s="60"/>
      <c r="N53" s="60"/>
      <c r="O53" s="60"/>
      <c r="P53" s="60"/>
      <c r="Q53" s="60"/>
      <c r="R53" s="60"/>
      <c r="S53" s="60"/>
      <c r="T53" s="60"/>
      <c r="U53" s="60"/>
      <c r="V53" s="60"/>
      <c r="W53" s="60"/>
      <c r="X53" s="86"/>
      <c r="Y53" s="86"/>
      <c r="Z53" s="86"/>
      <c r="AA53" s="86"/>
      <c r="AB53" s="86"/>
      <c r="AC53" s="86"/>
      <c r="AD53" s="86"/>
      <c r="AE53" s="86"/>
      <c r="AF53" s="86"/>
      <c r="AG53" s="89"/>
      <c r="AH53" s="86"/>
    </row>
    <row r="54" spans="1:34" s="58" customFormat="1" ht="11.25" customHeight="1" thickBot="1" x14ac:dyDescent="0.3">
      <c r="A54" s="57"/>
      <c r="C54" s="176"/>
      <c r="D54" s="176"/>
      <c r="E54" s="87"/>
      <c r="F54" s="88"/>
      <c r="J54" s="67"/>
      <c r="L54" s="71"/>
      <c r="M54" s="72"/>
      <c r="N54" s="72"/>
      <c r="O54" s="72"/>
      <c r="P54" s="72"/>
      <c r="Q54" s="72"/>
      <c r="R54" s="72"/>
      <c r="S54" s="72"/>
      <c r="T54" s="72"/>
      <c r="U54" s="72"/>
      <c r="V54" s="72"/>
      <c r="W54" s="72"/>
      <c r="X54" s="62"/>
      <c r="Y54" s="62"/>
      <c r="Z54" s="62"/>
      <c r="AA54" s="62"/>
      <c r="AB54" s="62"/>
      <c r="AC54" s="62"/>
      <c r="AD54" s="62"/>
      <c r="AE54" s="62"/>
      <c r="AF54" s="62"/>
      <c r="AG54" s="62"/>
      <c r="AH54" s="62"/>
    </row>
    <row r="55" spans="1:34" s="58" customFormat="1" ht="18.75" customHeight="1" x14ac:dyDescent="0.25">
      <c r="A55" s="120" t="s">
        <v>122</v>
      </c>
      <c r="B55" s="99"/>
      <c r="C55" s="99"/>
      <c r="D55" s="99"/>
      <c r="E55" s="99"/>
      <c r="F55" s="99"/>
      <c r="G55" s="99"/>
      <c r="H55" s="99"/>
      <c r="I55" s="99"/>
      <c r="J55" s="100"/>
      <c r="L55" s="71"/>
      <c r="M55" s="72"/>
      <c r="N55" s="72"/>
      <c r="O55" s="72"/>
      <c r="P55" s="72"/>
      <c r="Q55" s="72"/>
      <c r="R55" s="72"/>
      <c r="S55" s="72"/>
      <c r="T55" s="72"/>
      <c r="U55" s="72"/>
      <c r="V55" s="72"/>
      <c r="W55" s="72"/>
      <c r="X55" s="62"/>
      <c r="Y55" s="62"/>
      <c r="Z55" s="62"/>
      <c r="AA55" s="62"/>
      <c r="AB55" s="62"/>
      <c r="AC55" s="62"/>
      <c r="AD55" s="62"/>
      <c r="AE55" s="62"/>
      <c r="AF55" s="62"/>
      <c r="AG55" s="62"/>
      <c r="AH55" s="62"/>
    </row>
    <row r="56" spans="1:34" s="58" customFormat="1" ht="9.75" customHeight="1" x14ac:dyDescent="0.25">
      <c r="A56" s="116"/>
      <c r="B56" s="90"/>
      <c r="C56" s="91"/>
      <c r="D56" s="92"/>
      <c r="E56" s="117"/>
      <c r="F56" s="88"/>
      <c r="G56" s="92"/>
      <c r="H56" s="92"/>
      <c r="I56" s="92"/>
      <c r="J56" s="118"/>
      <c r="L56" s="71"/>
      <c r="M56" s="78"/>
      <c r="N56" s="78"/>
      <c r="O56" s="78"/>
      <c r="P56" s="78"/>
      <c r="Q56" s="78"/>
      <c r="R56" s="78"/>
      <c r="S56" s="78"/>
      <c r="T56" s="78"/>
      <c r="U56" s="78"/>
      <c r="V56" s="78"/>
      <c r="W56" s="78"/>
      <c r="X56" s="62"/>
      <c r="Y56" s="62"/>
      <c r="Z56" s="62"/>
      <c r="AA56" s="62"/>
      <c r="AB56" s="62"/>
      <c r="AC56" s="62"/>
      <c r="AD56" s="62"/>
      <c r="AE56" s="86"/>
      <c r="AF56" s="62"/>
      <c r="AG56" s="62"/>
      <c r="AH56" s="62"/>
    </row>
    <row r="57" spans="1:34" s="58" customFormat="1" ht="18.75" customHeight="1" thickBot="1" x14ac:dyDescent="0.3">
      <c r="A57" s="112" t="s">
        <v>121</v>
      </c>
      <c r="B57" s="90"/>
      <c r="D57" s="249">
        <f>J71</f>
        <v>0.61146536070796476</v>
      </c>
      <c r="E57" s="249"/>
      <c r="F57" s="249"/>
      <c r="G57" s="92"/>
      <c r="H57" s="92"/>
      <c r="I57" s="92"/>
      <c r="J57" s="118"/>
      <c r="K57" s="59"/>
      <c r="L57" s="93"/>
      <c r="M57" s="78"/>
      <c r="N57" s="78"/>
      <c r="O57" s="78"/>
      <c r="P57" s="78"/>
      <c r="Q57" s="78"/>
      <c r="R57" s="78"/>
      <c r="S57" s="78"/>
      <c r="T57" s="78"/>
      <c r="U57" s="78"/>
      <c r="V57" s="78"/>
      <c r="W57" s="78"/>
      <c r="X57" s="62"/>
      <c r="Y57" s="62"/>
      <c r="Z57" s="62"/>
      <c r="AA57" s="62"/>
      <c r="AB57" s="62"/>
      <c r="AC57" s="62"/>
      <c r="AD57" s="62"/>
      <c r="AE57" s="86"/>
      <c r="AF57" s="62"/>
      <c r="AG57" s="62"/>
      <c r="AH57" s="62"/>
    </row>
    <row r="58" spans="1:34" s="58" customFormat="1" ht="11.25" customHeight="1" thickBot="1" x14ac:dyDescent="0.3">
      <c r="A58" s="119"/>
      <c r="B58" s="94"/>
      <c r="C58" s="95"/>
      <c r="D58" s="95"/>
      <c r="E58" s="96"/>
      <c r="F58" s="97"/>
      <c r="G58" s="94"/>
      <c r="H58" s="94"/>
      <c r="I58" s="94"/>
      <c r="J58" s="98"/>
      <c r="L58" s="71"/>
      <c r="M58" s="72"/>
      <c r="N58" s="72"/>
      <c r="O58" s="72"/>
      <c r="P58" s="72"/>
      <c r="Q58" s="72"/>
      <c r="R58" s="72"/>
      <c r="S58" s="72"/>
      <c r="T58" s="72"/>
      <c r="U58" s="72"/>
      <c r="V58" s="72"/>
      <c r="W58" s="72"/>
      <c r="X58" s="62"/>
      <c r="Y58" s="62"/>
      <c r="Z58" s="62"/>
      <c r="AA58" s="62"/>
      <c r="AB58" s="62"/>
      <c r="AC58" s="62"/>
      <c r="AD58" s="62"/>
      <c r="AE58" s="62"/>
      <c r="AF58" s="62"/>
      <c r="AG58" s="62"/>
      <c r="AH58" s="62"/>
    </row>
    <row r="59" spans="1:34" s="58" customFormat="1" ht="11.25" customHeight="1" x14ac:dyDescent="0.25">
      <c r="A59" s="152" t="s">
        <v>39</v>
      </c>
      <c r="B59" s="144" t="s">
        <v>40</v>
      </c>
      <c r="C59" s="144" t="s">
        <v>41</v>
      </c>
      <c r="D59" s="144" t="s">
        <v>42</v>
      </c>
      <c r="E59" s="144" t="s">
        <v>43</v>
      </c>
      <c r="F59" s="144" t="s">
        <v>44</v>
      </c>
      <c r="G59" s="144" t="s">
        <v>45</v>
      </c>
      <c r="H59" s="144" t="s">
        <v>46</v>
      </c>
      <c r="I59" s="144" t="s">
        <v>47</v>
      </c>
      <c r="J59" s="153" t="s">
        <v>54</v>
      </c>
      <c r="L59" s="71"/>
      <c r="M59" s="72"/>
      <c r="N59" s="72"/>
      <c r="O59" s="72"/>
      <c r="P59" s="72"/>
      <c r="Q59" s="72"/>
      <c r="R59" s="72"/>
      <c r="S59" s="72"/>
      <c r="T59" s="72"/>
      <c r="U59" s="72"/>
      <c r="V59" s="72"/>
      <c r="W59" s="72"/>
      <c r="Y59" s="62"/>
      <c r="Z59" s="62"/>
      <c r="AA59" s="62"/>
      <c r="AB59" s="62"/>
      <c r="AC59" s="62"/>
      <c r="AD59" s="62"/>
      <c r="AE59" s="62"/>
      <c r="AF59" s="62"/>
      <c r="AG59" s="62"/>
      <c r="AH59" s="62"/>
    </row>
    <row r="60" spans="1:34" ht="13.2" hidden="1" x14ac:dyDescent="0.25">
      <c r="A60" s="121" t="s">
        <v>10</v>
      </c>
      <c r="B60" s="122" t="s">
        <v>9</v>
      </c>
      <c r="C60" s="122" t="s">
        <v>8</v>
      </c>
      <c r="D60" s="123" t="s">
        <v>11</v>
      </c>
      <c r="E60" s="123" t="s">
        <v>12</v>
      </c>
      <c r="F60" s="123" t="s">
        <v>13</v>
      </c>
      <c r="G60" s="123" t="s">
        <v>14</v>
      </c>
      <c r="H60" s="123" t="s">
        <v>67</v>
      </c>
      <c r="I60" s="123" t="s">
        <v>15</v>
      </c>
      <c r="J60" s="124" t="s">
        <v>16</v>
      </c>
      <c r="K60" s="53" t="s">
        <v>6</v>
      </c>
      <c r="L60" s="53"/>
      <c r="M60" s="55"/>
      <c r="N60" s="55"/>
      <c r="O60" s="55"/>
      <c r="P60" s="55"/>
      <c r="Q60" s="55"/>
      <c r="R60" s="55"/>
      <c r="S60" s="55"/>
      <c r="T60" s="55"/>
      <c r="U60" s="55"/>
      <c r="V60" s="55"/>
      <c r="W60" s="55"/>
      <c r="AA60" s="56"/>
      <c r="AB60" s="56"/>
    </row>
    <row r="61" spans="1:34" ht="53.4" thickBot="1" x14ac:dyDescent="0.3">
      <c r="A61" s="125" t="s">
        <v>165</v>
      </c>
      <c r="B61" s="126" t="s">
        <v>166</v>
      </c>
      <c r="C61" s="126" t="s">
        <v>98</v>
      </c>
      <c r="D61" s="127" t="s">
        <v>80</v>
      </c>
      <c r="E61" s="127" t="s">
        <v>101</v>
      </c>
      <c r="F61" s="127" t="s">
        <v>130</v>
      </c>
      <c r="G61" s="128" t="s">
        <v>73</v>
      </c>
      <c r="H61" s="129" t="s">
        <v>74</v>
      </c>
      <c r="I61" s="127" t="s">
        <v>93</v>
      </c>
      <c r="J61" s="130" t="s">
        <v>94</v>
      </c>
      <c r="K61" s="53" t="e">
        <f>MATCH(F62,'Test Unit Summary'!$B$6:$B$13,1)</f>
        <v>#N/A</v>
      </c>
      <c r="L61" s="53"/>
      <c r="M61" s="55"/>
      <c r="N61" s="55"/>
      <c r="O61" s="55"/>
      <c r="P61" s="55"/>
      <c r="Q61" s="55"/>
      <c r="R61" s="55"/>
      <c r="S61" s="55"/>
      <c r="T61" s="55"/>
      <c r="U61" s="55"/>
      <c r="V61" s="55"/>
      <c r="W61" s="55"/>
      <c r="AA61" s="56"/>
      <c r="AB61" s="56"/>
    </row>
    <row r="62" spans="1:34" ht="13.2" x14ac:dyDescent="0.25">
      <c r="A62" s="167">
        <f>Defaults!A14</f>
        <v>0.1</v>
      </c>
      <c r="B62" s="171">
        <f>Defaults!B14</f>
        <v>0.1</v>
      </c>
      <c r="C62" s="228">
        <f>Defaults!C14</f>
        <v>1.5</v>
      </c>
      <c r="D62" s="228">
        <f t="shared" ref="D62:D71" si="0">$C$21*$C$22*C62*2.78</f>
        <v>0.6505200000000001</v>
      </c>
      <c r="E62" s="228">
        <f t="shared" ref="E62:E71" si="1">IF($H$50="In-Line",IF($C$51="No",D62,IF(D62&lt;$H$51,D62,$H$51)), IF(D62&lt;$H$51,D62,$H$51))</f>
        <v>0.6505200000000001</v>
      </c>
      <c r="F62" s="229">
        <f>E62*60/$F$34</f>
        <v>34.540884955752219</v>
      </c>
      <c r="G62" s="148">
        <f>IF(F62&lt;$C$39,$C$40,IF(F62&gt;=$J$39,($J$39*$J$40+(F62-$J$39)*0)/F62,TREND(INDEX('Test Unit Summary'!$B$6:$C$13,K61,2):INDEX('Test Unit Summary'!$B$6:$C$13,K61+1,2),INDEX('Test Unit Summary'!$B$6:$C$13,K61,1):INDEX('Test Unit Summary'!$B$6:$C$13,K61+1,1),F62)))</f>
        <v>0.7</v>
      </c>
      <c r="H62" s="148" t="str">
        <f t="shared" ref="H62:H71" si="2">IF($H$50="Off-Line",IF($C$51="No",IF(E62&gt;=D62,G62,E62/D62*G62),"N/A"),"N/A")</f>
        <v>N/A</v>
      </c>
      <c r="I62" s="148">
        <f>IF(D62=0,0,IF(H62="N/A",B62*G62,B62*H62))</f>
        <v>6.9999999999999993E-2</v>
      </c>
      <c r="J62" s="149">
        <f>I62</f>
        <v>6.9999999999999993E-2</v>
      </c>
      <c r="K62" s="53">
        <f>MATCH(F63,'Test Unit Summary'!$B$6:$B$13,1)</f>
        <v>1</v>
      </c>
      <c r="L62" s="53"/>
      <c r="M62" s="55"/>
      <c r="N62" s="55"/>
      <c r="O62" s="55"/>
      <c r="P62" s="55"/>
      <c r="Q62" s="55"/>
      <c r="R62" s="55"/>
      <c r="S62" s="55"/>
      <c r="T62" s="55"/>
      <c r="U62" s="55"/>
      <c r="V62" s="55"/>
      <c r="W62" s="55"/>
      <c r="AA62" s="56"/>
      <c r="AB62" s="56"/>
    </row>
    <row r="63" spans="1:34" ht="13.2" x14ac:dyDescent="0.25">
      <c r="A63" s="154">
        <f>Defaults!A15</f>
        <v>0.2</v>
      </c>
      <c r="B63" s="169">
        <f>Defaults!B15</f>
        <v>0.1</v>
      </c>
      <c r="C63" s="228">
        <f>Defaults!C15</f>
        <v>2</v>
      </c>
      <c r="D63" s="228">
        <f t="shared" si="0"/>
        <v>0.86736000000000013</v>
      </c>
      <c r="E63" s="228">
        <f t="shared" si="1"/>
        <v>0.86736000000000013</v>
      </c>
      <c r="F63" s="229">
        <f>E63*60/$F$34</f>
        <v>46.054513274336294</v>
      </c>
      <c r="G63" s="148">
        <f>IF(F63&lt;$C$39,$C$40,IF(F63&gt;=$J$39,($J$39*$J$40+(F63-$J$39)*0)/F63,TREND(INDEX('Test Unit Summary'!$B$6:$C$13,K62,2):INDEX('Test Unit Summary'!$B$6:$C$13,K62+1,2),INDEX('Test Unit Summary'!$B$6:$C$13,K62,1):INDEX('Test Unit Summary'!$B$6:$C$13,K62+1,1),F63)))</f>
        <v>0.69243185840707966</v>
      </c>
      <c r="H63" s="148" t="str">
        <f t="shared" si="2"/>
        <v>N/A</v>
      </c>
      <c r="I63" s="148">
        <f t="shared" ref="I63:I70" si="3">IF(D63=0,0,IF(H63="N/A",B63*G63,B63*H63))</f>
        <v>6.9243185840707974E-2</v>
      </c>
      <c r="J63" s="149">
        <f t="shared" ref="J63:J69" si="4">J62+I63</f>
        <v>0.13924318584070797</v>
      </c>
      <c r="K63" s="53">
        <f>MATCH(F64,'Test Unit Summary'!$B$6:$B$13,1)</f>
        <v>1</v>
      </c>
      <c r="L63" s="53"/>
      <c r="M63" s="55"/>
      <c r="N63" s="55"/>
      <c r="O63" s="55"/>
      <c r="P63" s="55"/>
      <c r="Q63" s="55"/>
      <c r="R63" s="55"/>
      <c r="S63" s="55"/>
      <c r="T63" s="55"/>
      <c r="U63" s="55"/>
      <c r="V63" s="55"/>
      <c r="W63" s="55"/>
      <c r="AA63" s="56"/>
      <c r="AB63" s="56"/>
    </row>
    <row r="64" spans="1:34" ht="13.2" x14ac:dyDescent="0.25">
      <c r="A64" s="154">
        <f>Defaults!A16</f>
        <v>0.30000000000000004</v>
      </c>
      <c r="B64" s="169">
        <f>Defaults!B16</f>
        <v>0.1</v>
      </c>
      <c r="C64" s="228">
        <f>Defaults!C16</f>
        <v>2.6</v>
      </c>
      <c r="D64" s="228">
        <f t="shared" si="0"/>
        <v>1.1275680000000001</v>
      </c>
      <c r="E64" s="228">
        <f t="shared" si="1"/>
        <v>1.1275680000000001</v>
      </c>
      <c r="F64" s="229">
        <f t="shared" ref="F64:F71" si="5">E64*60/$F$34</f>
        <v>59.870867256637183</v>
      </c>
      <c r="G64" s="148">
        <f>IF(F64&lt;$C$39,$C$40,IF(F64&gt;=$J$39,($J$39*$J$40+(F64-$J$39)*0)/F64,TREND(INDEX('Test Unit Summary'!$B$6:$C$13,K63,2):INDEX('Test Unit Summary'!$B$6:$C$13,K63+1,2),INDEX('Test Unit Summary'!$B$6:$C$13,K63,1):INDEX('Test Unit Summary'!$B$6:$C$13,K63+1,1),F64)))</f>
        <v>0.67516141592920353</v>
      </c>
      <c r="H64" s="148" t="str">
        <f t="shared" si="2"/>
        <v>N/A</v>
      </c>
      <c r="I64" s="148">
        <f t="shared" si="3"/>
        <v>6.7516141592920353E-2</v>
      </c>
      <c r="J64" s="149">
        <f t="shared" si="4"/>
        <v>0.20675932743362832</v>
      </c>
      <c r="K64" s="53">
        <f>MATCH(F65,'Test Unit Summary'!$B$6:$B$13,1)</f>
        <v>1</v>
      </c>
      <c r="L64" s="53"/>
      <c r="M64" s="55"/>
      <c r="N64" s="55"/>
      <c r="O64" s="55"/>
      <c r="P64" s="55"/>
      <c r="Q64" s="55"/>
      <c r="R64" s="55"/>
      <c r="S64" s="55"/>
      <c r="T64" s="55"/>
      <c r="U64" s="55"/>
      <c r="V64" s="55"/>
      <c r="W64" s="55"/>
      <c r="AA64" s="56"/>
      <c r="AB64" s="56"/>
    </row>
    <row r="65" spans="1:34" ht="13.2" x14ac:dyDescent="0.25">
      <c r="A65" s="154">
        <f>Defaults!A17</f>
        <v>0.4</v>
      </c>
      <c r="B65" s="169">
        <f>Defaults!B17</f>
        <v>0.1</v>
      </c>
      <c r="C65" s="228">
        <f>Defaults!C17</f>
        <v>3.3</v>
      </c>
      <c r="D65" s="228">
        <f t="shared" si="0"/>
        <v>1.431144</v>
      </c>
      <c r="E65" s="228">
        <f t="shared" si="1"/>
        <v>1.431144</v>
      </c>
      <c r="F65" s="229">
        <f t="shared" si="5"/>
        <v>75.989946902654879</v>
      </c>
      <c r="G65" s="148">
        <f>IF(F65&lt;$C$39,$C$40,IF(F65&gt;=$J$39,($J$39*$J$40+(F65-$J$39)*0)/F65,TREND(INDEX('Test Unit Summary'!$B$6:$C$13,K64,2):INDEX('Test Unit Summary'!$B$6:$C$13,K64+1,2),INDEX('Test Unit Summary'!$B$6:$C$13,K64,1):INDEX('Test Unit Summary'!$B$6:$C$13,K64+1,1),F65)))</f>
        <v>0.65501256637168148</v>
      </c>
      <c r="H65" s="148" t="str">
        <f t="shared" si="2"/>
        <v>N/A</v>
      </c>
      <c r="I65" s="148">
        <f t="shared" si="3"/>
        <v>6.5501256637168145E-2</v>
      </c>
      <c r="J65" s="149">
        <f t="shared" si="4"/>
        <v>0.27226058407079645</v>
      </c>
      <c r="K65" s="53">
        <f>MATCH(F66,'Test Unit Summary'!$B$6:$B$13,1)</f>
        <v>2</v>
      </c>
      <c r="L65" s="53"/>
      <c r="M65" s="55"/>
      <c r="N65" s="55"/>
      <c r="O65" s="55"/>
      <c r="P65" s="55"/>
      <c r="Q65" s="55"/>
      <c r="R65" s="55"/>
      <c r="S65" s="55"/>
      <c r="T65" s="55"/>
      <c r="U65" s="55"/>
      <c r="V65" s="55"/>
      <c r="W65" s="55"/>
      <c r="AA65" s="56"/>
      <c r="AB65" s="56"/>
    </row>
    <row r="66" spans="1:34" ht="13.2" x14ac:dyDescent="0.25">
      <c r="A66" s="154">
        <f>Defaults!A18</f>
        <v>0.5</v>
      </c>
      <c r="B66" s="169">
        <f>Defaults!B18</f>
        <v>0.1</v>
      </c>
      <c r="C66" s="228">
        <f>Defaults!C18</f>
        <v>4.2</v>
      </c>
      <c r="D66" s="228">
        <f t="shared" si="0"/>
        <v>1.8214560000000002</v>
      </c>
      <c r="E66" s="228">
        <f t="shared" si="1"/>
        <v>1.8214560000000002</v>
      </c>
      <c r="F66" s="229">
        <f t="shared" si="5"/>
        <v>96.714477876106216</v>
      </c>
      <c r="G66" s="148">
        <f>IF(F66&lt;$C$39,$C$40,IF(F66&gt;=$J$39,($J$39*$J$40+(F66-$J$39)*0)/F66,TREND(INDEX('Test Unit Summary'!$B$6:$C$13,K65,2):INDEX('Test Unit Summary'!$B$6:$C$13,K65+1,2),INDEX('Test Unit Summary'!$B$6:$C$13,K65,1):INDEX('Test Unit Summary'!$B$6:$C$13,K65+1,1),F66)))</f>
        <v>0.64024988790560478</v>
      </c>
      <c r="H66" s="148" t="str">
        <f t="shared" si="2"/>
        <v>N/A</v>
      </c>
      <c r="I66" s="148">
        <f t="shared" si="3"/>
        <v>6.4024988790560483E-2</v>
      </c>
      <c r="J66" s="149">
        <f t="shared" si="4"/>
        <v>0.33628557286135696</v>
      </c>
      <c r="K66" s="53">
        <f>MATCH(F67,'Test Unit Summary'!$B$6:$B$13,1)</f>
        <v>2</v>
      </c>
      <c r="L66" s="53"/>
      <c r="M66" s="55"/>
      <c r="N66" s="55"/>
      <c r="O66" s="55"/>
      <c r="P66" s="55"/>
      <c r="Q66" s="55"/>
      <c r="R66" s="55"/>
      <c r="S66" s="55"/>
      <c r="T66" s="55"/>
      <c r="U66" s="55"/>
      <c r="V66" s="55"/>
      <c r="W66" s="55"/>
      <c r="AA66" s="56"/>
      <c r="AB66" s="56"/>
    </row>
    <row r="67" spans="1:34" ht="13.2" x14ac:dyDescent="0.25">
      <c r="A67" s="154">
        <f>Defaults!A19</f>
        <v>0.6</v>
      </c>
      <c r="B67" s="169">
        <f>Defaults!B19</f>
        <v>0.1</v>
      </c>
      <c r="C67" s="228">
        <f>Defaults!C19</f>
        <v>5.4</v>
      </c>
      <c r="D67" s="228">
        <f t="shared" si="0"/>
        <v>2.3418720000000004</v>
      </c>
      <c r="E67" s="228">
        <f t="shared" si="1"/>
        <v>2.3418720000000004</v>
      </c>
      <c r="F67" s="229">
        <f t="shared" si="5"/>
        <v>124.34718584070799</v>
      </c>
      <c r="G67" s="148">
        <f>IF(F67&lt;$C$39,$C$40,IF(F67&gt;=$J$39,($J$39*$J$40+(F67-$J$39)*0)/F67,TREND(INDEX('Test Unit Summary'!$B$6:$C$13,K66,2):INDEX('Test Unit Summary'!$B$6:$C$13,K66+1,2),INDEX('Test Unit Summary'!$B$6:$C$13,K66,1):INDEX('Test Unit Summary'!$B$6:$C$13,K66+1,1),F67)))</f>
        <v>0.624130808259587</v>
      </c>
      <c r="H67" s="148" t="str">
        <f t="shared" si="2"/>
        <v>N/A</v>
      </c>
      <c r="I67" s="148">
        <f t="shared" si="3"/>
        <v>6.24130808259587E-2</v>
      </c>
      <c r="J67" s="149">
        <f t="shared" si="4"/>
        <v>0.39869865368731566</v>
      </c>
      <c r="K67" s="53">
        <f>MATCH(F68,'Test Unit Summary'!$B$6:$B$13,1)</f>
        <v>2</v>
      </c>
      <c r="L67" s="53"/>
      <c r="M67" s="101"/>
      <c r="N67" s="101"/>
      <c r="O67" s="101"/>
      <c r="P67" s="101"/>
      <c r="Q67" s="101"/>
      <c r="R67" s="101"/>
      <c r="S67" s="101"/>
      <c r="T67" s="101"/>
      <c r="U67" s="101"/>
      <c r="V67" s="101"/>
      <c r="W67" s="101"/>
      <c r="AA67" s="56"/>
      <c r="AB67" s="56"/>
    </row>
    <row r="68" spans="1:34" ht="13.2" x14ac:dyDescent="0.25">
      <c r="A68" s="154">
        <f>Defaults!A20</f>
        <v>0.7</v>
      </c>
      <c r="B68" s="169">
        <f>Defaults!B20</f>
        <v>0.1</v>
      </c>
      <c r="C68" s="228">
        <f>Defaults!C20</f>
        <v>7.1</v>
      </c>
      <c r="D68" s="228">
        <f t="shared" si="0"/>
        <v>3.0791280000000003</v>
      </c>
      <c r="E68" s="228">
        <f t="shared" si="1"/>
        <v>3.0791280000000003</v>
      </c>
      <c r="F68" s="229">
        <f t="shared" si="5"/>
        <v>163.49352212389385</v>
      </c>
      <c r="G68" s="148">
        <f>IF(F68&lt;$C$39,$C$40,IF(F68&gt;=$J$39,($J$39*$J$40+(F68-$J$39)*0)/F68,TREND(INDEX('Test Unit Summary'!$B$6:$C$13,K67,2):INDEX('Test Unit Summary'!$B$6:$C$13,K67+1,2),INDEX('Test Unit Summary'!$B$6:$C$13,K67,1):INDEX('Test Unit Summary'!$B$6:$C$13,K67+1,1),F68)))</f>
        <v>0.60129544542772861</v>
      </c>
      <c r="H68" s="148" t="str">
        <f t="shared" si="2"/>
        <v>N/A</v>
      </c>
      <c r="I68" s="148">
        <f t="shared" si="3"/>
        <v>6.0129544542772861E-2</v>
      </c>
      <c r="J68" s="149">
        <f t="shared" si="4"/>
        <v>0.45882819823008852</v>
      </c>
      <c r="K68" s="53">
        <f>MATCH(F69,'Test Unit Summary'!$B$6:$B$13,1)</f>
        <v>3</v>
      </c>
      <c r="L68" s="53"/>
      <c r="M68" s="101"/>
      <c r="N68" s="101"/>
      <c r="O68" s="101"/>
      <c r="P68" s="101"/>
      <c r="Q68" s="101"/>
      <c r="R68" s="101"/>
      <c r="S68" s="101"/>
      <c r="T68" s="101"/>
      <c r="U68" s="101"/>
      <c r="V68" s="101"/>
      <c r="W68" s="101"/>
      <c r="AA68" s="56"/>
      <c r="AB68" s="56"/>
    </row>
    <row r="69" spans="1:34" x14ac:dyDescent="0.25">
      <c r="A69" s="154">
        <f>Defaults!A21</f>
        <v>0.79999999999999993</v>
      </c>
      <c r="B69" s="169">
        <f>Defaults!B21</f>
        <v>0.1</v>
      </c>
      <c r="C69" s="228">
        <f>Defaults!C21</f>
        <v>10.199999999999999</v>
      </c>
      <c r="D69" s="228">
        <f t="shared" si="0"/>
        <v>4.4235360000000004</v>
      </c>
      <c r="E69" s="228">
        <f t="shared" si="1"/>
        <v>4.4235360000000004</v>
      </c>
      <c r="F69" s="229">
        <f t="shared" si="5"/>
        <v>234.87801769911511</v>
      </c>
      <c r="G69" s="148">
        <f>IF(F69&lt;$C$39,$C$40,IF(F69&gt;=$J$39,($J$39*$J$40+(F69-$J$39)*0)/F69,TREND(INDEX('Test Unit Summary'!$B$6:$C$13,K68,2):INDEX('Test Unit Summary'!$B$6:$C$13,K68+1,2),INDEX('Test Unit Summary'!$B$6:$C$13,K68,1):INDEX('Test Unit Summary'!$B$6:$C$13,K68+1,1),F69)))</f>
        <v>0.573024396460177</v>
      </c>
      <c r="H69" s="148" t="str">
        <f t="shared" si="2"/>
        <v>N/A</v>
      </c>
      <c r="I69" s="148">
        <f t="shared" si="3"/>
        <v>5.7302439646017701E-2</v>
      </c>
      <c r="J69" s="149">
        <f t="shared" si="4"/>
        <v>0.51613063787610625</v>
      </c>
      <c r="K69" s="53">
        <f>MATCH(F70,'Test Unit Summary'!$B$6:$B$13,1)</f>
        <v>3</v>
      </c>
      <c r="L69" s="53"/>
      <c r="AA69" s="56"/>
      <c r="AB69" s="56"/>
    </row>
    <row r="70" spans="1:34" ht="13.2" x14ac:dyDescent="0.25">
      <c r="A70" s="154">
        <f>Defaults!A22</f>
        <v>0.89999999999999991</v>
      </c>
      <c r="B70" s="169">
        <f>Defaults!B22</f>
        <v>0.1</v>
      </c>
      <c r="C70" s="228">
        <f>Defaults!C22</f>
        <v>16.3</v>
      </c>
      <c r="D70" s="228">
        <f t="shared" si="0"/>
        <v>7.0689840000000013</v>
      </c>
      <c r="E70" s="228">
        <f t="shared" si="1"/>
        <v>7.0689840000000013</v>
      </c>
      <c r="F70" s="229">
        <f t="shared" si="5"/>
        <v>375.34428318584082</v>
      </c>
      <c r="G70" s="148">
        <f>IF(F70&lt;$C$39,$C$40,IF(F70&gt;=$J$39,($J$39*$J$40+(F70-$J$39)*0)/F70,TREND(INDEX('Test Unit Summary'!$B$6:$C$13,K69,2):INDEX('Test Unit Summary'!$B$6:$C$13,K69+1,2),INDEX('Test Unit Summary'!$B$6:$C$13,K69,1):INDEX('Test Unit Summary'!$B$6:$C$13,K69+1,1),F70)))</f>
        <v>0.54493114336283199</v>
      </c>
      <c r="H70" s="148" t="str">
        <f t="shared" si="2"/>
        <v>N/A</v>
      </c>
      <c r="I70" s="148">
        <f t="shared" si="3"/>
        <v>5.4493114336283205E-2</v>
      </c>
      <c r="J70" s="149">
        <f>J69+I70</f>
        <v>0.57062375221238948</v>
      </c>
      <c r="K70" s="53">
        <f>MATCH(F71,'Test Unit Summary'!$B$6:$B$13,1)</f>
        <v>5</v>
      </c>
      <c r="L70" s="53"/>
      <c r="M70" s="55"/>
      <c r="N70" s="55"/>
      <c r="O70" s="55"/>
      <c r="P70" s="55"/>
      <c r="Q70" s="55"/>
      <c r="R70" s="55"/>
      <c r="S70" s="55"/>
      <c r="T70" s="55"/>
      <c r="U70" s="55"/>
      <c r="V70" s="55"/>
      <c r="W70" s="55"/>
      <c r="AA70" s="56"/>
      <c r="AB70" s="56"/>
    </row>
    <row r="71" spans="1:34" ht="13.8" thickBot="1" x14ac:dyDescent="0.3">
      <c r="A71" s="155">
        <f>Defaults!A23</f>
        <v>0.99999999999999989</v>
      </c>
      <c r="B71" s="170">
        <f>Defaults!B23</f>
        <v>0.1</v>
      </c>
      <c r="C71" s="230">
        <f>Defaults!C23</f>
        <v>35.200000000000003</v>
      </c>
      <c r="D71" s="230">
        <f t="shared" si="0"/>
        <v>15.265536000000001</v>
      </c>
      <c r="E71" s="230">
        <f t="shared" si="1"/>
        <v>15.265536000000001</v>
      </c>
      <c r="F71" s="231">
        <f t="shared" si="5"/>
        <v>810.55943362831874</v>
      </c>
      <c r="G71" s="150">
        <f>IF(F71&lt;$C$39,$C$40,IF(F71&gt;=$J$39,($J$39*$J$40+(F71-$J$39)*0)/F71,TREND(INDEX('Test Unit Summary'!$B$6:$C$13,K70,2):INDEX('Test Unit Summary'!$B$6:$C$13,K70+1,2),INDEX('Test Unit Summary'!$B$6:$C$13,K70,1):INDEX('Test Unit Summary'!$B$6:$C$13,K70+1,1),F71)))</f>
        <v>0.40841608495575221</v>
      </c>
      <c r="H71" s="150" t="str">
        <f t="shared" si="2"/>
        <v>N/A</v>
      </c>
      <c r="I71" s="150">
        <f>IF(D71=0,0,IF(H71="N/A",B71*G71,B71*H71))</f>
        <v>4.0841608495575221E-2</v>
      </c>
      <c r="J71" s="151">
        <f>J70+I71</f>
        <v>0.61146536070796476</v>
      </c>
      <c r="K71" s="53" t="e">
        <f>MATCH(#REF!,'Test Unit Summary'!$B$6:$B$13,1)</f>
        <v>#REF!</v>
      </c>
      <c r="L71" s="53"/>
      <c r="M71" s="55"/>
      <c r="N71" s="55"/>
      <c r="O71" s="55"/>
      <c r="P71" s="55"/>
      <c r="Q71" s="55"/>
      <c r="R71" s="55"/>
      <c r="S71" s="55"/>
      <c r="T71" s="55"/>
      <c r="U71" s="55"/>
      <c r="V71" s="55"/>
      <c r="W71" s="55"/>
      <c r="AA71" s="56"/>
      <c r="AB71" s="56"/>
    </row>
    <row r="72" spans="1:34" s="58" customFormat="1" ht="18.75" customHeight="1" x14ac:dyDescent="0.25">
      <c r="A72" s="104" t="s">
        <v>123</v>
      </c>
      <c r="B72" s="69"/>
      <c r="C72" s="69"/>
      <c r="D72" s="69"/>
      <c r="E72" s="69"/>
      <c r="F72" s="69"/>
      <c r="G72" s="69"/>
      <c r="H72" s="69"/>
      <c r="I72" s="69"/>
      <c r="J72" s="70"/>
      <c r="L72" s="71"/>
      <c r="M72" s="72"/>
      <c r="N72" s="72"/>
      <c r="O72" s="72"/>
      <c r="P72" s="72"/>
      <c r="Q72" s="72"/>
      <c r="R72" s="72"/>
      <c r="S72" s="72"/>
      <c r="T72" s="72"/>
      <c r="U72" s="72"/>
      <c r="V72" s="72"/>
      <c r="W72" s="72"/>
      <c r="X72" s="62"/>
      <c r="Y72" s="62"/>
      <c r="Z72" s="62"/>
      <c r="AA72" s="62"/>
      <c r="AB72" s="62"/>
      <c r="AC72" s="62"/>
      <c r="AD72" s="62"/>
      <c r="AE72" s="62"/>
      <c r="AF72" s="62"/>
      <c r="AG72" s="62"/>
      <c r="AH72" s="62"/>
    </row>
    <row r="73" spans="1:34" s="58" customFormat="1" ht="10.5" customHeight="1" x14ac:dyDescent="0.25">
      <c r="A73" s="112"/>
      <c r="B73" s="73"/>
      <c r="C73" s="73"/>
      <c r="D73" s="73"/>
      <c r="E73" s="73"/>
      <c r="F73" s="73"/>
      <c r="G73" s="73"/>
      <c r="H73" s="73"/>
      <c r="I73" s="73"/>
      <c r="J73" s="74"/>
      <c r="L73" s="71"/>
      <c r="M73" s="72"/>
      <c r="N73" s="72"/>
      <c r="O73" s="72"/>
      <c r="P73" s="72"/>
      <c r="Q73" s="72"/>
      <c r="R73" s="72"/>
      <c r="S73" s="72"/>
      <c r="T73" s="72"/>
      <c r="U73" s="72"/>
      <c r="V73" s="72"/>
      <c r="W73" s="72"/>
      <c r="X73" s="62"/>
      <c r="Y73" s="62"/>
      <c r="Z73" s="62"/>
      <c r="AA73" s="62"/>
      <c r="AB73" s="62"/>
      <c r="AC73" s="62"/>
      <c r="AD73" s="62"/>
      <c r="AE73" s="62"/>
      <c r="AF73" s="62"/>
      <c r="AG73" s="62"/>
      <c r="AH73" s="62"/>
    </row>
    <row r="74" spans="1:34" s="58" customFormat="1" ht="18.75" customHeight="1" thickBot="1" x14ac:dyDescent="0.3">
      <c r="A74" s="57" t="s">
        <v>90</v>
      </c>
      <c r="C74" s="242" t="s">
        <v>126</v>
      </c>
      <c r="D74" s="242"/>
      <c r="E74" s="242"/>
      <c r="F74" s="242"/>
      <c r="G74" s="242"/>
      <c r="H74" s="242"/>
      <c r="I74" s="242"/>
      <c r="J74" s="243"/>
      <c r="K74" s="59"/>
      <c r="L74" s="93"/>
      <c r="M74" s="60"/>
      <c r="N74" s="60"/>
      <c r="O74" s="60"/>
      <c r="P74" s="60"/>
      <c r="Q74" s="60"/>
      <c r="R74" s="60"/>
      <c r="S74" s="60"/>
      <c r="T74" s="60"/>
      <c r="U74" s="60"/>
      <c r="V74" s="60"/>
      <c r="W74" s="60"/>
      <c r="X74" s="62"/>
      <c r="Y74" s="62"/>
      <c r="Z74" s="62"/>
      <c r="AA74" s="62"/>
      <c r="AB74" s="62"/>
      <c r="AC74" s="62"/>
      <c r="AD74" s="62"/>
      <c r="AE74" s="62"/>
      <c r="AF74" s="62"/>
      <c r="AG74" s="62"/>
      <c r="AH74" s="62"/>
    </row>
    <row r="75" spans="1:34" s="58" customFormat="1" ht="11.25" customHeight="1" x14ac:dyDescent="0.25">
      <c r="A75" s="79"/>
      <c r="C75" s="176"/>
      <c r="D75" s="176"/>
      <c r="E75" s="87"/>
      <c r="F75" s="88"/>
      <c r="J75" s="67"/>
      <c r="L75" s="71"/>
      <c r="M75" s="72"/>
      <c r="N75" s="72"/>
      <c r="O75" s="72"/>
      <c r="P75" s="72"/>
      <c r="Q75" s="72"/>
      <c r="R75" s="72"/>
      <c r="S75" s="72"/>
      <c r="T75" s="72"/>
      <c r="U75" s="72"/>
      <c r="V75" s="72"/>
      <c r="W75" s="72"/>
      <c r="X75" s="62"/>
      <c r="Y75" s="62"/>
      <c r="Z75" s="62"/>
      <c r="AA75" s="62"/>
      <c r="AB75" s="62"/>
      <c r="AC75" s="62"/>
      <c r="AD75" s="62"/>
      <c r="AE75" s="62"/>
      <c r="AF75" s="62"/>
      <c r="AG75" s="62"/>
      <c r="AH75" s="62"/>
    </row>
    <row r="76" spans="1:34" s="58" customFormat="1" ht="18.75" customHeight="1" thickBot="1" x14ac:dyDescent="0.3">
      <c r="A76" s="57" t="s">
        <v>30</v>
      </c>
      <c r="C76" s="253">
        <v>44264</v>
      </c>
      <c r="D76" s="242"/>
      <c r="E76" s="242"/>
      <c r="F76" s="242"/>
      <c r="G76" s="242"/>
      <c r="H76" s="242"/>
      <c r="I76" s="242"/>
      <c r="J76" s="243"/>
      <c r="K76" s="59"/>
      <c r="L76" s="93"/>
      <c r="M76" s="60"/>
      <c r="N76" s="60"/>
      <c r="O76" s="60"/>
      <c r="P76" s="60"/>
      <c r="Q76" s="60"/>
      <c r="R76" s="60"/>
      <c r="S76" s="60"/>
      <c r="T76" s="60"/>
      <c r="U76" s="60"/>
      <c r="V76" s="60"/>
      <c r="W76" s="60"/>
      <c r="X76" s="62"/>
      <c r="Y76" s="62"/>
      <c r="Z76" s="62"/>
      <c r="AA76" s="62"/>
      <c r="AB76" s="62"/>
      <c r="AC76" s="62"/>
      <c r="AD76" s="62"/>
      <c r="AE76" s="62"/>
      <c r="AF76" s="62"/>
      <c r="AG76" s="62"/>
      <c r="AH76" s="62"/>
    </row>
    <row r="77" spans="1:34" s="58" customFormat="1" ht="11.25" customHeight="1" thickBot="1" x14ac:dyDescent="0.3">
      <c r="A77" s="119"/>
      <c r="B77" s="94"/>
      <c r="C77" s="95"/>
      <c r="D77" s="95"/>
      <c r="E77" s="96"/>
      <c r="F77" s="97"/>
      <c r="G77" s="94"/>
      <c r="H77" s="94"/>
      <c r="I77" s="94"/>
      <c r="J77" s="98"/>
      <c r="L77" s="71"/>
      <c r="M77" s="72"/>
      <c r="N77" s="72"/>
      <c r="O77" s="72"/>
      <c r="P77" s="72"/>
      <c r="Q77" s="72"/>
      <c r="R77" s="72"/>
      <c r="S77" s="72"/>
      <c r="T77" s="72"/>
      <c r="U77" s="72"/>
      <c r="V77" s="72"/>
      <c r="W77" s="72"/>
      <c r="X77" s="62"/>
      <c r="Y77" s="62"/>
      <c r="Z77" s="62"/>
      <c r="AA77" s="62"/>
      <c r="AB77" s="62"/>
      <c r="AC77" s="62"/>
      <c r="AD77" s="62"/>
      <c r="AE77" s="62"/>
      <c r="AF77" s="62"/>
      <c r="AG77" s="62"/>
      <c r="AH77" s="62"/>
    </row>
    <row r="78" spans="1:34" s="56" customFormat="1" x14ac:dyDescent="0.25">
      <c r="M78" s="102"/>
      <c r="N78" s="102"/>
      <c r="O78" s="102"/>
      <c r="P78" s="102"/>
      <c r="Q78" s="102"/>
      <c r="R78" s="102"/>
      <c r="S78" s="102"/>
      <c r="T78" s="102"/>
      <c r="U78" s="102"/>
      <c r="V78" s="102"/>
      <c r="W78" s="102"/>
      <c r="AA78" s="103"/>
      <c r="AB78" s="103"/>
    </row>
    <row r="79" spans="1:34" s="56" customFormat="1" ht="136.5" customHeight="1" x14ac:dyDescent="0.25">
      <c r="A79" s="248" t="s">
        <v>135</v>
      </c>
      <c r="B79" s="248"/>
      <c r="C79" s="248"/>
      <c r="D79" s="248"/>
      <c r="E79" s="248"/>
      <c r="F79" s="248"/>
      <c r="G79" s="248"/>
      <c r="H79" s="248"/>
      <c r="I79" s="248"/>
      <c r="J79" s="248"/>
      <c r="M79" s="102"/>
      <c r="N79" s="102"/>
      <c r="O79" s="102"/>
      <c r="P79" s="102"/>
      <c r="Q79" s="102"/>
      <c r="R79" s="102"/>
      <c r="S79" s="102"/>
      <c r="T79" s="102"/>
      <c r="U79" s="102"/>
      <c r="V79" s="102"/>
      <c r="W79" s="102"/>
      <c r="AA79" s="103"/>
      <c r="AB79" s="103"/>
    </row>
    <row r="80" spans="1:34" s="56" customFormat="1" ht="15.6" x14ac:dyDescent="0.3">
      <c r="A80" s="207" t="s">
        <v>134</v>
      </c>
      <c r="B80" s="194"/>
      <c r="C80" s="194"/>
      <c r="D80" s="194"/>
      <c r="E80" s="194"/>
      <c r="F80" s="194"/>
      <c r="G80" s="194"/>
      <c r="H80" s="194"/>
      <c r="I80" s="194"/>
      <c r="J80" s="194"/>
      <c r="K80" s="194"/>
      <c r="L80" s="194"/>
      <c r="M80" s="102"/>
      <c r="N80" s="102"/>
      <c r="O80" s="102"/>
      <c r="P80" s="102"/>
      <c r="Q80" s="102"/>
      <c r="R80" s="102"/>
      <c r="S80" s="102"/>
      <c r="T80" s="102"/>
      <c r="U80" s="102"/>
      <c r="V80" s="102"/>
      <c r="W80" s="102"/>
      <c r="AA80" s="103"/>
      <c r="AB80" s="103"/>
    </row>
  </sheetData>
  <sheetProtection algorithmName="SHA-512" hashValue="s8YTt+hWf8drAyEQisaPFoE7MpdmQXuqXugxKZQ8NWxjiTZ6EYo24+PwYFOZgoHL6NE/jc4Iu7Lfc9uoBPbJ0w==" saltValue="otrwmBw5dbwnMjEsij0fug==" spinCount="100000" sheet="1" objects="1" scenarios="1"/>
  <protectedRanges>
    <protectedRange algorithmName="SHA-512" hashValue="CSH6xMPBdrOp4vp7KfMVZPG5QypRLHZtlGUjjZl5Y0a3BXk9fi5WAQeb23KawQR5uYwiAklMVB31rbqjxooP/g==" saltValue="Sv/NNxrp8U11G5wowM2q4g==" spinCount="100000" sqref="C17" name="Range1"/>
  </protectedRanges>
  <mergeCells count="35">
    <mergeCell ref="H30:J30"/>
    <mergeCell ref="F30:G30"/>
    <mergeCell ref="C46:E46"/>
    <mergeCell ref="C33:D33"/>
    <mergeCell ref="C34:D34"/>
    <mergeCell ref="C32:D32"/>
    <mergeCell ref="C30:E30"/>
    <mergeCell ref="I46:J46"/>
    <mergeCell ref="G46:H46"/>
    <mergeCell ref="A79:J79"/>
    <mergeCell ref="H50:J50"/>
    <mergeCell ref="D57:F57"/>
    <mergeCell ref="F50:G50"/>
    <mergeCell ref="F51:G51"/>
    <mergeCell ref="F53:G53"/>
    <mergeCell ref="C53:E53"/>
    <mergeCell ref="H53:J53"/>
    <mergeCell ref="H51:J51"/>
    <mergeCell ref="C50:E50"/>
    <mergeCell ref="C51:E51"/>
    <mergeCell ref="C74:J74"/>
    <mergeCell ref="C76:J76"/>
    <mergeCell ref="C28:J28"/>
    <mergeCell ref="F21:G21"/>
    <mergeCell ref="A1:J1"/>
    <mergeCell ref="C9:J9"/>
    <mergeCell ref="C5:J5"/>
    <mergeCell ref="C7:J7"/>
    <mergeCell ref="C15:J15"/>
    <mergeCell ref="F17:G17"/>
    <mergeCell ref="C21:E21"/>
    <mergeCell ref="H21:J21"/>
    <mergeCell ref="C22:E22"/>
    <mergeCell ref="C17:E17"/>
    <mergeCell ref="H17:J17"/>
  </mergeCells>
  <conditionalFormatting sqref="D39">
    <cfRule type="cellIs" dxfId="34" priority="41" operator="lessThanOrEqual">
      <formula>0</formula>
    </cfRule>
  </conditionalFormatting>
  <conditionalFormatting sqref="C39">
    <cfRule type="cellIs" dxfId="33" priority="39" operator="equal">
      <formula>"N/A"</formula>
    </cfRule>
    <cfRule type="cellIs" dxfId="32" priority="40" operator="equal">
      <formula>0</formula>
    </cfRule>
  </conditionalFormatting>
  <conditionalFormatting sqref="D43">
    <cfRule type="cellIs" dxfId="31" priority="35" operator="lessThanOrEqual">
      <formula>0</formula>
    </cfRule>
  </conditionalFormatting>
  <conditionalFormatting sqref="C43">
    <cfRule type="cellIs" dxfId="30" priority="33" operator="equal">
      <formula>"N/A"</formula>
    </cfRule>
    <cfRule type="cellIs" dxfId="29" priority="34" operator="equal">
      <formula>0</formula>
    </cfRule>
  </conditionalFormatting>
  <conditionalFormatting sqref="C22">
    <cfRule type="cellIs" dxfId="28" priority="26" operator="equal">
      <formula>"N/A"</formula>
    </cfRule>
    <cfRule type="cellIs" dxfId="27" priority="27" operator="equal">
      <formula>0</formula>
    </cfRule>
  </conditionalFormatting>
  <conditionalFormatting sqref="C46:E46">
    <cfRule type="expression" dxfId="26" priority="1">
      <formula>$C$46="Select from Dropdown"</formula>
    </cfRule>
    <cfRule type="expression" dxfId="25" priority="20">
      <formula>$C$46="Yes"</formula>
    </cfRule>
    <cfRule type="expression" dxfId="24" priority="21">
      <formula>$H$17="Yes"</formula>
    </cfRule>
  </conditionalFormatting>
  <conditionalFormatting sqref="H51:J51">
    <cfRule type="expression" dxfId="23" priority="5" stopIfTrue="1">
      <formula>$H$50="Off-Line"</formula>
    </cfRule>
    <cfRule type="expression" dxfId="22" priority="15" stopIfTrue="1">
      <formula>$C$51="Yes"</formula>
    </cfRule>
    <cfRule type="expression" dxfId="21" priority="16">
      <formula>$H$50="In-Line"</formula>
    </cfRule>
    <cfRule type="expression" dxfId="20" priority="17">
      <formula>$H$50="Select from Dropdown"</formula>
    </cfRule>
  </conditionalFormatting>
  <conditionalFormatting sqref="D57:F57">
    <cfRule type="cellIs" dxfId="19" priority="11" operator="greaterThanOrEqual">
      <formula>$C$17</formula>
    </cfRule>
    <cfRule type="cellIs" dxfId="18" priority="12" operator="lessThan">
      <formula>$C$17</formula>
    </cfRule>
  </conditionalFormatting>
  <conditionalFormatting sqref="H50:J50">
    <cfRule type="cellIs" dxfId="17" priority="7" stopIfTrue="1" operator="equal">
      <formula>"Off-Line"</formula>
    </cfRule>
    <cfRule type="expression" dxfId="16" priority="8">
      <formula>$C$50="No"</formula>
    </cfRule>
  </conditionalFormatting>
  <conditionalFormatting sqref="H53:J53">
    <cfRule type="cellIs" dxfId="15" priority="6" operator="lessThanOrEqual">
      <formula>$C$53</formula>
    </cfRule>
  </conditionalFormatting>
  <conditionalFormatting sqref="F51:G51">
    <cfRule type="expression" priority="2" stopIfTrue="1">
      <formula>$C$51="Yes"</formula>
    </cfRule>
    <cfRule type="expression" dxfId="14" priority="3">
      <formula>$H$50="On-Line"</formula>
    </cfRule>
    <cfRule type="expression" dxfId="13" priority="4">
      <formula>$H$50="Select from Dropdown"</formula>
    </cfRule>
  </conditionalFormatting>
  <dataValidations count="7">
    <dataValidation type="whole" showInputMessage="1" showErrorMessage="1" sqref="H21" xr:uid="{00000000-0002-0000-0000-000000000000}">
      <formula1>0</formula1>
      <formula2>100</formula2>
    </dataValidation>
    <dataValidation type="decimal" showInputMessage="1" showErrorMessage="1" sqref="C17" xr:uid="{00000000-0002-0000-0000-000001000000}">
      <formula1>0</formula1>
      <formula2>100</formula2>
    </dataValidation>
    <dataValidation type="list" allowBlank="1" showInputMessage="1" showErrorMessage="1" sqref="D52" xr:uid="{00000000-0002-0000-0000-000002000000}">
      <formula1>"Yes,No"</formula1>
    </dataValidation>
    <dataValidation type="list" allowBlank="1" showInputMessage="1" showErrorMessage="1" sqref="I52" xr:uid="{00000000-0002-0000-0000-000003000000}">
      <formula1>"On-Line,Off-Line"</formula1>
    </dataValidation>
    <dataValidation type="decimal" allowBlank="1" showInputMessage="1" showErrorMessage="1" sqref="H51:J51" xr:uid="{00000000-0002-0000-0000-000004000000}">
      <formula1>D62</formula1>
      <formula2>D71</formula2>
    </dataValidation>
    <dataValidation type="list" allowBlank="1" showInputMessage="1" showErrorMessage="1" sqref="H17:J17 C46:E46 C50:E51" xr:uid="{00000000-0002-0000-0000-000005000000}">
      <formula1>"Select from Dropdown,Yes,No"</formula1>
    </dataValidation>
    <dataValidation type="list" allowBlank="1" showInputMessage="1" showErrorMessage="1" sqref="H50:J50" xr:uid="{00000000-0002-0000-0000-000006000000}">
      <formula1>"Select from Dropdown,In-Line,Off-Line"</formula1>
    </dataValidation>
  </dataValidations>
  <printOptions horizontalCentered="1"/>
  <pageMargins left="0.70866141732283472" right="0.70866141732283472" top="0.74803149606299213" bottom="0.74803149606299213" header="0.31496062992125984" footer="0.31496062992125984"/>
  <pageSetup scale="54" orientation="portrait" r:id="rId1"/>
  <headerFooter>
    <oddFooter>&amp;C&amp;"-,Italic"&amp;8Page &amp;P of &amp;N</oddFooter>
  </headerFooter>
  <ignoredErrors>
    <ignoredError sqref="I33:J3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144" r:id="rId4" name="Check Box 120">
              <controlPr defaultSize="0" autoFill="0" autoLine="0" autoPict="0">
                <anchor moveWithCells="1">
                  <from>
                    <xdr:col>6</xdr:col>
                    <xdr:colOff>7620</xdr:colOff>
                    <xdr:row>25</xdr:row>
                    <xdr:rowOff>7620</xdr:rowOff>
                  </from>
                  <to>
                    <xdr:col>6</xdr:col>
                    <xdr:colOff>228600</xdr:colOff>
                    <xdr:row>26</xdr:row>
                    <xdr:rowOff>0</xdr:rowOff>
                  </to>
                </anchor>
              </controlPr>
            </control>
          </mc:Choice>
        </mc:AlternateContent>
        <mc:AlternateContent xmlns:mc="http://schemas.openxmlformats.org/markup-compatibility/2006">
          <mc:Choice Requires="x14">
            <control shapeId="1161" r:id="rId5" name="Check Box 137">
              <controlPr defaultSize="0" autoFill="0" autoLine="0" autoPict="0">
                <anchor moveWithCells="1">
                  <from>
                    <xdr:col>1</xdr:col>
                    <xdr:colOff>899160</xdr:colOff>
                    <xdr:row>24</xdr:row>
                    <xdr:rowOff>144780</xdr:rowOff>
                  </from>
                  <to>
                    <xdr:col>2</xdr:col>
                    <xdr:colOff>60960</xdr:colOff>
                    <xdr:row>25</xdr:row>
                    <xdr:rowOff>228600</xdr:rowOff>
                  </to>
                </anchor>
              </controlPr>
            </control>
          </mc:Choice>
        </mc:AlternateContent>
        <mc:AlternateContent xmlns:mc="http://schemas.openxmlformats.org/markup-compatibility/2006">
          <mc:Choice Requires="x14">
            <control shapeId="1162" r:id="rId6" name="Check Box 138">
              <controlPr defaultSize="0" autoFill="0" autoLine="0" autoPict="0">
                <anchor moveWithCells="1">
                  <from>
                    <xdr:col>2</xdr:col>
                    <xdr:colOff>0</xdr:colOff>
                    <xdr:row>11</xdr:row>
                    <xdr:rowOff>121920</xdr:rowOff>
                  </from>
                  <to>
                    <xdr:col>2</xdr:col>
                    <xdr:colOff>220980</xdr:colOff>
                    <xdr:row>12</xdr:row>
                    <xdr:rowOff>220980</xdr:rowOff>
                  </to>
                </anchor>
              </controlPr>
            </control>
          </mc:Choice>
        </mc:AlternateContent>
        <mc:AlternateContent xmlns:mc="http://schemas.openxmlformats.org/markup-compatibility/2006">
          <mc:Choice Requires="x14">
            <control shapeId="1163" r:id="rId7" name="Check Box 139">
              <controlPr defaultSize="0" autoFill="0" autoLine="0" autoPict="0">
                <anchor moveWithCells="1">
                  <from>
                    <xdr:col>4</xdr:col>
                    <xdr:colOff>0</xdr:colOff>
                    <xdr:row>11</xdr:row>
                    <xdr:rowOff>137160</xdr:rowOff>
                  </from>
                  <to>
                    <xdr:col>4</xdr:col>
                    <xdr:colOff>220980</xdr:colOff>
                    <xdr:row>12</xdr:row>
                    <xdr:rowOff>228600</xdr:rowOff>
                  </to>
                </anchor>
              </controlPr>
            </control>
          </mc:Choice>
        </mc:AlternateContent>
      </controls>
    </mc:Choice>
  </mc:AlternateContent>
  <tableParts count="1">
    <tablePart r:id="rId8"/>
  </tableParts>
  <extLst>
    <ext xmlns:x14="http://schemas.microsoft.com/office/spreadsheetml/2009/9/main" uri="{78C0D931-6437-407d-A8EE-F0AAD7539E65}">
      <x14:conditionalFormattings>
        <x14:conditionalFormatting xmlns:xm="http://schemas.microsoft.com/office/excel/2006/main">
          <x14:cfRule type="expression" priority="79" id="{5DB02945-8069-4049-BBE5-ED4C719742C4}">
            <xm:f>$G$44&gt;Defaults!$C$29</xm:f>
            <x14:dxf>
              <font>
                <color rgb="FFFF0000"/>
              </font>
              <fill>
                <patternFill>
                  <bgColor theme="4" tint="0.79998168889431442"/>
                </patternFill>
              </fill>
            </x14:dxf>
          </x14:cfRule>
          <xm:sqref>H50:J50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92D050"/>
  </sheetPr>
  <dimension ref="A1:M58"/>
  <sheetViews>
    <sheetView topLeftCell="A13" zoomScaleNormal="100" workbookViewId="0">
      <selection activeCell="C30" sqref="C30"/>
    </sheetView>
  </sheetViews>
  <sheetFormatPr defaultColWidth="0" defaultRowHeight="13.2" zeroHeight="1" x14ac:dyDescent="0.25"/>
  <cols>
    <col min="1" max="1" width="20.08984375" style="53" customWidth="1"/>
    <col min="2" max="2" width="17.1796875" style="53" customWidth="1"/>
    <col min="3" max="3" width="20.26953125" style="53" customWidth="1"/>
    <col min="4" max="4" width="11.36328125" style="53" customWidth="1"/>
    <col min="5" max="5" width="13.26953125" style="53" customWidth="1"/>
    <col min="6" max="10" width="8.90625" style="53" customWidth="1"/>
    <col min="11" max="11" width="21.36328125" style="53" customWidth="1"/>
    <col min="12" max="12" width="18.90625" style="53" customWidth="1"/>
    <col min="13" max="13" width="11.26953125" style="53" customWidth="1"/>
    <col min="14" max="16384" width="8.90625" style="53" hidden="1"/>
  </cols>
  <sheetData>
    <row r="1" spans="1:13" s="49" customFormat="1" ht="48.6" customHeight="1" thickTop="1" x14ac:dyDescent="0.25">
      <c r="A1" s="260" t="s">
        <v>137</v>
      </c>
      <c r="B1" s="261"/>
      <c r="C1" s="261"/>
      <c r="D1" s="261"/>
      <c r="E1" s="261"/>
      <c r="F1" s="261"/>
      <c r="G1" s="261"/>
      <c r="H1" s="261"/>
      <c r="I1" s="261"/>
      <c r="J1" s="261"/>
      <c r="K1" s="261"/>
      <c r="L1" s="261"/>
      <c r="M1" s="262"/>
    </row>
    <row r="2" spans="1:13" x14ac:dyDescent="0.25">
      <c r="A2" s="79" t="s">
        <v>124</v>
      </c>
      <c r="M2" s="178"/>
    </row>
    <row r="3" spans="1:13" s="180" customFormat="1" ht="17.25" customHeight="1" x14ac:dyDescent="0.25">
      <c r="A3" s="179" t="s">
        <v>97</v>
      </c>
      <c r="M3" s="181"/>
    </row>
    <row r="4" spans="1:13" x14ac:dyDescent="0.25">
      <c r="A4" s="177"/>
      <c r="D4" s="56"/>
      <c r="E4" s="56"/>
      <c r="F4" s="56"/>
      <c r="G4" s="56"/>
      <c r="H4" s="56"/>
      <c r="I4" s="56"/>
      <c r="J4" s="56"/>
      <c r="K4" s="56"/>
      <c r="L4" s="56"/>
      <c r="M4" s="182"/>
    </row>
    <row r="5" spans="1:13" ht="15.3" customHeight="1" thickBot="1" x14ac:dyDescent="0.3">
      <c r="A5" s="183" t="s">
        <v>82</v>
      </c>
      <c r="B5" s="176"/>
      <c r="C5" s="224" t="str">
        <f>IF(C6=A36,B43,IF(C6=A37,C43,IF(C6=A38,D43,IF(C6=A39,E43,IF(C6=A40,F43,IF(C6=A41,L6))))))</f>
        <v>Peel</v>
      </c>
      <c r="D5" s="56"/>
      <c r="E5" s="56"/>
      <c r="F5" s="56"/>
      <c r="G5" s="56"/>
      <c r="H5" s="56"/>
      <c r="I5" s="56"/>
      <c r="J5" s="56"/>
      <c r="K5" s="218" t="s">
        <v>150</v>
      </c>
      <c r="L5" s="219"/>
      <c r="M5" s="182"/>
    </row>
    <row r="6" spans="1:13" ht="15" customHeight="1" thickBot="1" x14ac:dyDescent="0.3">
      <c r="A6" s="183" t="s">
        <v>148</v>
      </c>
      <c r="B6" s="176"/>
      <c r="C6" s="208" t="s">
        <v>129</v>
      </c>
      <c r="D6" s="56"/>
      <c r="E6" s="56"/>
      <c r="F6" s="56"/>
      <c r="G6" s="56"/>
      <c r="H6" s="56"/>
      <c r="I6" s="56"/>
      <c r="J6" s="56"/>
      <c r="K6" s="216" t="s">
        <v>82</v>
      </c>
      <c r="L6" s="220"/>
      <c r="M6" s="182"/>
    </row>
    <row r="7" spans="1:13" ht="13.8" thickBot="1" x14ac:dyDescent="0.3">
      <c r="A7" s="183" t="s">
        <v>87</v>
      </c>
      <c r="B7" s="176"/>
      <c r="C7" s="222" t="str">
        <f>IF(C6=A36,B44,IF(C6=A37,C44,IF(C6=A38,D44,IF(C6=A39,E44,IF(C6=A40,F44,IF(C6=A41,L7))))))</f>
        <v>1980-2005</v>
      </c>
      <c r="D7" s="56"/>
      <c r="E7" s="56"/>
      <c r="F7" s="56"/>
      <c r="G7" s="56"/>
      <c r="H7" s="56"/>
      <c r="I7" s="56"/>
      <c r="J7" s="56"/>
      <c r="K7" s="216" t="s">
        <v>87</v>
      </c>
      <c r="L7" s="220"/>
      <c r="M7" s="182"/>
    </row>
    <row r="8" spans="1:13" ht="13.8" thickBot="1" x14ac:dyDescent="0.3">
      <c r="A8" s="183" t="s">
        <v>86</v>
      </c>
      <c r="B8" s="176"/>
      <c r="C8" s="222" t="str">
        <f>IF(C6=A36,"hourly",IF(C6=A37,"hourly",IF(C6=A38,"hourly",IF(C6=A39,"hourly",IF(C6=A40,"hourly",IF(C6=A41,L8))))))</f>
        <v>hourly</v>
      </c>
      <c r="D8" s="56"/>
      <c r="E8" s="56"/>
      <c r="F8" s="56"/>
      <c r="G8" s="56"/>
      <c r="H8" s="56"/>
      <c r="I8" s="56"/>
      <c r="J8" s="56"/>
      <c r="K8" s="216" t="s">
        <v>86</v>
      </c>
      <c r="L8" s="220"/>
      <c r="M8" s="182"/>
    </row>
    <row r="9" spans="1:13" ht="13.8" thickBot="1" x14ac:dyDescent="0.3">
      <c r="A9" s="183" t="s">
        <v>100</v>
      </c>
      <c r="B9" s="176"/>
      <c r="C9" s="222" t="str">
        <f>IF(C6=A36,"hourly",IF(C6=A37,"hourly",IF(C6=A38,"hourly",IF(C6=A39,"hourly",IF(C6=A40,"hourly",IF(C6=A41,L9))))))</f>
        <v>hourly</v>
      </c>
      <c r="D9" s="56"/>
      <c r="E9" s="56"/>
      <c r="F9" s="56"/>
      <c r="G9" s="56"/>
      <c r="H9" s="56"/>
      <c r="I9" s="56"/>
      <c r="J9" s="56"/>
      <c r="K9" s="216" t="s">
        <v>100</v>
      </c>
      <c r="L9" s="220"/>
      <c r="M9" s="182"/>
    </row>
    <row r="10" spans="1:13" ht="13.8" thickBot="1" x14ac:dyDescent="0.3">
      <c r="A10" s="53" t="s">
        <v>151</v>
      </c>
      <c r="C10" s="222">
        <f>IF(C6=A36,B45,IF(C6=A37,C45,IF(C6=A38,D45,IF(C6=A39,E45,IF(C6=A40,F45,IF(C6=A41,L10))))))</f>
        <v>2766</v>
      </c>
      <c r="D10" s="56"/>
      <c r="E10" s="56"/>
      <c r="F10" s="56"/>
      <c r="G10" s="56"/>
      <c r="H10" s="56"/>
      <c r="I10" s="56"/>
      <c r="J10" s="56"/>
      <c r="K10" s="216" t="s">
        <v>151</v>
      </c>
      <c r="L10" s="220"/>
      <c r="M10" s="182"/>
    </row>
    <row r="11" spans="1:13" ht="15" customHeight="1" thickBot="1" x14ac:dyDescent="0.3">
      <c r="A11" s="177" t="s">
        <v>168</v>
      </c>
      <c r="C11" s="223" t="str">
        <f>IF(C6=A36,B46,IF(C6=A37,C46,IF(C6=A38,D46,IF(C6=A39,E46,IF(C6=A40,F46,IF(C6=A41,L11))))))</f>
        <v>&gt; 1mm</v>
      </c>
      <c r="D11" s="56"/>
      <c r="E11" s="56"/>
      <c r="F11" s="56"/>
      <c r="G11" s="56"/>
      <c r="H11" s="56"/>
      <c r="I11" s="56"/>
      <c r="J11" s="56"/>
      <c r="K11" s="215" t="s">
        <v>169</v>
      </c>
      <c r="L11" s="217" t="s">
        <v>167</v>
      </c>
      <c r="M11" s="182"/>
    </row>
    <row r="12" spans="1:13" ht="14.7" customHeight="1" x14ac:dyDescent="0.25">
      <c r="A12" s="177"/>
      <c r="D12" s="56"/>
      <c r="E12" s="56"/>
      <c r="F12" s="56"/>
      <c r="G12" s="56"/>
      <c r="H12" s="56"/>
      <c r="I12" s="56"/>
      <c r="J12" s="56"/>
      <c r="K12" s="263" t="s">
        <v>165</v>
      </c>
      <c r="L12" s="263" t="s">
        <v>98</v>
      </c>
      <c r="M12" s="182"/>
    </row>
    <row r="13" spans="1:13" ht="27" thickBot="1" x14ac:dyDescent="0.3">
      <c r="A13" s="172" t="s">
        <v>165</v>
      </c>
      <c r="B13" s="168" t="s">
        <v>166</v>
      </c>
      <c r="C13" s="168" t="s">
        <v>98</v>
      </c>
      <c r="D13" s="56"/>
      <c r="E13" s="56"/>
      <c r="F13" s="56"/>
      <c r="G13" s="56"/>
      <c r="H13" s="56"/>
      <c r="I13" s="56"/>
      <c r="J13" s="56"/>
      <c r="K13" s="263"/>
      <c r="L13" s="263"/>
      <c r="M13" s="182"/>
    </row>
    <row r="14" spans="1:13" x14ac:dyDescent="0.25">
      <c r="A14" s="225">
        <f>B14</f>
        <v>0.1</v>
      </c>
      <c r="B14" s="173">
        <v>0.1</v>
      </c>
      <c r="C14" s="233">
        <f t="shared" ref="C14:C23" si="0">IF($C$6=$A$36,$B49,IF($C$6=$A$37,$C49,IF($C$6=$A$38,$D49,IF($C$6=$A$39,E49,IF($C$6=$A$40,F49,IF($C$6=$A$41,L14))))))</f>
        <v>1.5</v>
      </c>
      <c r="D14" s="56"/>
      <c r="E14" s="56"/>
      <c r="F14" s="56"/>
      <c r="G14" s="56"/>
      <c r="H14" s="56"/>
      <c r="I14" s="56"/>
      <c r="J14" s="56"/>
      <c r="K14" s="232">
        <v>0.1</v>
      </c>
      <c r="L14" s="221"/>
      <c r="M14" s="182"/>
    </row>
    <row r="15" spans="1:13" x14ac:dyDescent="0.25">
      <c r="A15" s="226">
        <f t="shared" ref="A15:A23" si="1">B15+A14</f>
        <v>0.2</v>
      </c>
      <c r="B15" s="174">
        <v>0.1</v>
      </c>
      <c r="C15" s="234">
        <f t="shared" si="0"/>
        <v>2</v>
      </c>
      <c r="D15" s="56"/>
      <c r="E15" s="56"/>
      <c r="F15" s="56"/>
      <c r="G15" s="56"/>
      <c r="H15" s="56"/>
      <c r="I15" s="56"/>
      <c r="J15" s="56"/>
      <c r="K15" s="232">
        <v>0.2</v>
      </c>
      <c r="L15" s="221"/>
      <c r="M15" s="182"/>
    </row>
    <row r="16" spans="1:13" x14ac:dyDescent="0.25">
      <c r="A16" s="226">
        <f t="shared" si="1"/>
        <v>0.30000000000000004</v>
      </c>
      <c r="B16" s="174">
        <v>0.1</v>
      </c>
      <c r="C16" s="234">
        <f t="shared" si="0"/>
        <v>2.6</v>
      </c>
      <c r="D16" s="56"/>
      <c r="E16" s="56"/>
      <c r="F16" s="56"/>
      <c r="G16" s="56"/>
      <c r="H16" s="56"/>
      <c r="I16" s="56"/>
      <c r="J16" s="56"/>
      <c r="K16" s="232">
        <v>0.3</v>
      </c>
      <c r="L16" s="221"/>
      <c r="M16" s="182"/>
    </row>
    <row r="17" spans="1:13" x14ac:dyDescent="0.25">
      <c r="A17" s="226">
        <f t="shared" si="1"/>
        <v>0.4</v>
      </c>
      <c r="B17" s="174">
        <v>0.1</v>
      </c>
      <c r="C17" s="234">
        <f t="shared" si="0"/>
        <v>3.3</v>
      </c>
      <c r="D17" s="56"/>
      <c r="E17" s="56"/>
      <c r="F17" s="56"/>
      <c r="G17" s="56"/>
      <c r="H17" s="56"/>
      <c r="I17" s="56"/>
      <c r="J17" s="56"/>
      <c r="K17" s="232">
        <v>0.4</v>
      </c>
      <c r="L17" s="221"/>
      <c r="M17" s="182"/>
    </row>
    <row r="18" spans="1:13" x14ac:dyDescent="0.25">
      <c r="A18" s="226">
        <f t="shared" si="1"/>
        <v>0.5</v>
      </c>
      <c r="B18" s="174">
        <v>0.1</v>
      </c>
      <c r="C18" s="234">
        <f t="shared" si="0"/>
        <v>4.2</v>
      </c>
      <c r="D18" s="56"/>
      <c r="E18" s="56"/>
      <c r="F18" s="56"/>
      <c r="G18" s="56"/>
      <c r="H18" s="56"/>
      <c r="I18" s="56"/>
      <c r="J18" s="56"/>
      <c r="K18" s="232">
        <v>0.5</v>
      </c>
      <c r="L18" s="221"/>
      <c r="M18" s="182"/>
    </row>
    <row r="19" spans="1:13" x14ac:dyDescent="0.25">
      <c r="A19" s="226">
        <f t="shared" si="1"/>
        <v>0.6</v>
      </c>
      <c r="B19" s="174">
        <v>0.1</v>
      </c>
      <c r="C19" s="234">
        <f t="shared" si="0"/>
        <v>5.4</v>
      </c>
      <c r="D19" s="56"/>
      <c r="E19" s="56"/>
      <c r="F19" s="56"/>
      <c r="G19" s="56"/>
      <c r="H19" s="56"/>
      <c r="I19" s="56"/>
      <c r="J19" s="56"/>
      <c r="K19" s="232">
        <v>0.6</v>
      </c>
      <c r="L19" s="221"/>
      <c r="M19" s="182"/>
    </row>
    <row r="20" spans="1:13" x14ac:dyDescent="0.25">
      <c r="A20" s="226">
        <f t="shared" si="1"/>
        <v>0.7</v>
      </c>
      <c r="B20" s="174">
        <v>0.1</v>
      </c>
      <c r="C20" s="234">
        <f t="shared" si="0"/>
        <v>7.1</v>
      </c>
      <c r="D20" s="56"/>
      <c r="E20" s="56"/>
      <c r="F20" s="56"/>
      <c r="G20" s="56"/>
      <c r="H20" s="56"/>
      <c r="I20" s="56"/>
      <c r="J20" s="56"/>
      <c r="K20" s="232">
        <v>0.7</v>
      </c>
      <c r="L20" s="221"/>
      <c r="M20" s="182"/>
    </row>
    <row r="21" spans="1:13" x14ac:dyDescent="0.25">
      <c r="A21" s="226">
        <f t="shared" si="1"/>
        <v>0.79999999999999993</v>
      </c>
      <c r="B21" s="174">
        <v>0.1</v>
      </c>
      <c r="C21" s="234">
        <f t="shared" si="0"/>
        <v>10.199999999999999</v>
      </c>
      <c r="D21" s="56"/>
      <c r="E21" s="56"/>
      <c r="F21" s="56"/>
      <c r="G21" s="56"/>
      <c r="H21" s="56"/>
      <c r="I21" s="56"/>
      <c r="J21" s="56"/>
      <c r="K21" s="232">
        <v>0.8</v>
      </c>
      <c r="L21" s="221"/>
      <c r="M21" s="182"/>
    </row>
    <row r="22" spans="1:13" x14ac:dyDescent="0.25">
      <c r="A22" s="226">
        <f t="shared" si="1"/>
        <v>0.89999999999999991</v>
      </c>
      <c r="B22" s="174">
        <v>0.1</v>
      </c>
      <c r="C22" s="234">
        <f t="shared" si="0"/>
        <v>16.3</v>
      </c>
      <c r="D22" s="56"/>
      <c r="E22" s="56"/>
      <c r="F22" s="56"/>
      <c r="G22" s="56"/>
      <c r="H22" s="56"/>
      <c r="I22" s="56"/>
      <c r="J22" s="56"/>
      <c r="K22" s="232">
        <v>0.9</v>
      </c>
      <c r="L22" s="221"/>
      <c r="M22" s="182"/>
    </row>
    <row r="23" spans="1:13" ht="13.8" thickBot="1" x14ac:dyDescent="0.3">
      <c r="A23" s="227">
        <f t="shared" si="1"/>
        <v>0.99999999999999989</v>
      </c>
      <c r="B23" s="175">
        <v>0.1</v>
      </c>
      <c r="C23" s="235">
        <f t="shared" si="0"/>
        <v>35.200000000000003</v>
      </c>
      <c r="D23" s="56"/>
      <c r="E23" s="56"/>
      <c r="F23" s="56"/>
      <c r="G23" s="56"/>
      <c r="H23" s="56"/>
      <c r="I23" s="56"/>
      <c r="J23" s="56"/>
      <c r="K23" s="232">
        <v>1</v>
      </c>
      <c r="L23" s="221"/>
      <c r="M23" s="182"/>
    </row>
    <row r="24" spans="1:13" x14ac:dyDescent="0.25">
      <c r="A24" s="177"/>
      <c r="D24" s="56"/>
      <c r="E24" s="56"/>
      <c r="F24" s="56"/>
      <c r="G24" s="56"/>
      <c r="H24" s="56"/>
      <c r="I24" s="56"/>
      <c r="J24" s="56"/>
      <c r="M24" s="182"/>
    </row>
    <row r="25" spans="1:13" ht="13.8" thickBot="1" x14ac:dyDescent="0.3">
      <c r="A25" s="177" t="s">
        <v>95</v>
      </c>
      <c r="C25" s="224">
        <f>759/1000</f>
        <v>0.75900000000000001</v>
      </c>
      <c r="D25" s="184" t="s">
        <v>88</v>
      </c>
      <c r="E25" s="56"/>
      <c r="F25" s="56"/>
      <c r="G25" s="56"/>
      <c r="H25" s="56"/>
      <c r="I25" s="56"/>
      <c r="J25" s="56"/>
      <c r="K25" s="56"/>
      <c r="L25" s="56"/>
      <c r="M25" s="182"/>
    </row>
    <row r="26" spans="1:13" x14ac:dyDescent="0.25">
      <c r="A26" s="177"/>
      <c r="C26" s="185"/>
      <c r="D26" s="184"/>
      <c r="E26" s="56"/>
      <c r="F26" s="56"/>
      <c r="G26" s="56"/>
      <c r="H26" s="56"/>
      <c r="I26" s="56"/>
      <c r="J26" s="56"/>
      <c r="K26" s="56"/>
      <c r="L26" s="56"/>
      <c r="M26" s="182"/>
    </row>
    <row r="27" spans="1:13" s="180" customFormat="1" ht="18" customHeight="1" x14ac:dyDescent="0.25">
      <c r="A27" s="179" t="s">
        <v>91</v>
      </c>
      <c r="C27" s="186"/>
      <c r="D27" s="187"/>
      <c r="M27" s="181"/>
    </row>
    <row r="28" spans="1:13" x14ac:dyDescent="0.25">
      <c r="A28" s="177"/>
      <c r="C28" s="185"/>
      <c r="D28" s="188"/>
      <c r="M28" s="178"/>
    </row>
    <row r="29" spans="1:13" ht="13.8" thickBot="1" x14ac:dyDescent="0.3">
      <c r="A29" s="177" t="s">
        <v>136</v>
      </c>
      <c r="C29" s="224">
        <v>25</v>
      </c>
      <c r="D29" s="188" t="s">
        <v>157</v>
      </c>
      <c r="M29" s="178"/>
    </row>
    <row r="30" spans="1:13" ht="13.8" thickBot="1" x14ac:dyDescent="0.3">
      <c r="A30" s="177" t="s">
        <v>81</v>
      </c>
      <c r="C30" s="222">
        <v>225</v>
      </c>
      <c r="D30" s="188" t="s">
        <v>155</v>
      </c>
      <c r="M30" s="178"/>
    </row>
    <row r="31" spans="1:13" ht="15" thickBot="1" x14ac:dyDescent="0.3">
      <c r="A31" s="177" t="s">
        <v>156</v>
      </c>
      <c r="C31" s="222">
        <v>1230</v>
      </c>
      <c r="D31" s="188" t="s">
        <v>85</v>
      </c>
      <c r="M31" s="178"/>
    </row>
    <row r="32" spans="1:13" ht="13.8" thickBot="1" x14ac:dyDescent="0.3">
      <c r="A32" s="177" t="s">
        <v>125</v>
      </c>
      <c r="C32" s="222">
        <v>1</v>
      </c>
      <c r="D32" s="188" t="s">
        <v>158</v>
      </c>
      <c r="M32" s="178"/>
    </row>
    <row r="33" spans="1:13" ht="13.8" thickBot="1" x14ac:dyDescent="0.3">
      <c r="A33" s="189"/>
      <c r="B33" s="190"/>
      <c r="C33" s="190"/>
      <c r="D33" s="190"/>
      <c r="E33" s="190"/>
      <c r="F33" s="190"/>
      <c r="G33" s="190"/>
      <c r="H33" s="190"/>
      <c r="I33" s="190"/>
      <c r="J33" s="190"/>
      <c r="K33" s="190"/>
      <c r="L33" s="190"/>
      <c r="M33" s="191"/>
    </row>
    <row r="34" spans="1:13" ht="13.8" hidden="1" thickTop="1" x14ac:dyDescent="0.25"/>
    <row r="35" spans="1:13" ht="13.8" hidden="1" x14ac:dyDescent="0.25">
      <c r="A35" s="212" t="s">
        <v>141</v>
      </c>
    </row>
    <row r="36" spans="1:13" hidden="1" x14ac:dyDescent="0.25">
      <c r="A36" s="53" t="str">
        <f>B42</f>
        <v>Pearson Airport</v>
      </c>
    </row>
    <row r="37" spans="1:13" hidden="1" x14ac:dyDescent="0.25">
      <c r="A37" s="53" t="str">
        <f>C42</f>
        <v>Buttonville Airport</v>
      </c>
    </row>
    <row r="38" spans="1:13" hidden="1" x14ac:dyDescent="0.25">
      <c r="A38" s="53" t="str">
        <f>D42</f>
        <v>Toronto City</v>
      </c>
    </row>
    <row r="39" spans="1:13" hidden="1" x14ac:dyDescent="0.25">
      <c r="A39" s="53" t="str">
        <f>E42</f>
        <v>Barrie-Oro</v>
      </c>
    </row>
    <row r="40" spans="1:13" hidden="1" x14ac:dyDescent="0.25">
      <c r="A40" s="53" t="str">
        <f>F42</f>
        <v>Toronto Central - RG4</v>
      </c>
    </row>
    <row r="41" spans="1:13" hidden="1" x14ac:dyDescent="0.25">
      <c r="A41" s="53" t="s">
        <v>149</v>
      </c>
    </row>
    <row r="42" spans="1:13" ht="15" hidden="1" x14ac:dyDescent="0.25">
      <c r="A42"/>
      <c r="B42" t="s">
        <v>129</v>
      </c>
      <c r="C42" t="s">
        <v>140</v>
      </c>
      <c r="D42" t="s">
        <v>143</v>
      </c>
      <c r="E42" t="s">
        <v>146</v>
      </c>
      <c r="F42" t="s">
        <v>147</v>
      </c>
    </row>
    <row r="43" spans="1:13" ht="15" hidden="1" x14ac:dyDescent="0.25">
      <c r="A43"/>
      <c r="B43" t="s">
        <v>159</v>
      </c>
      <c r="C43" t="s">
        <v>160</v>
      </c>
      <c r="D43" t="s">
        <v>161</v>
      </c>
      <c r="E43" t="s">
        <v>162</v>
      </c>
      <c r="F43" t="s">
        <v>163</v>
      </c>
    </row>
    <row r="44" spans="1:13" ht="15" hidden="1" x14ac:dyDescent="0.25">
      <c r="A44"/>
      <c r="B44" t="s">
        <v>133</v>
      </c>
      <c r="C44" t="s">
        <v>164</v>
      </c>
      <c r="D44" t="s">
        <v>144</v>
      </c>
      <c r="E44" t="s">
        <v>145</v>
      </c>
      <c r="F44">
        <v>1991</v>
      </c>
    </row>
    <row r="45" spans="1:13" ht="15.6" hidden="1" x14ac:dyDescent="0.3">
      <c r="A45" t="s">
        <v>152</v>
      </c>
      <c r="B45" s="209">
        <v>2766</v>
      </c>
      <c r="C45" s="209">
        <v>2085</v>
      </c>
      <c r="D45" s="209">
        <v>1750</v>
      </c>
      <c r="E45" s="209">
        <v>1891</v>
      </c>
      <c r="F45" s="209">
        <v>136</v>
      </c>
    </row>
    <row r="46" spans="1:13" ht="15.6" hidden="1" x14ac:dyDescent="0.3">
      <c r="A46" t="s">
        <v>142</v>
      </c>
      <c r="B46" s="217" t="s">
        <v>170</v>
      </c>
      <c r="C46" s="217" t="s">
        <v>170</v>
      </c>
      <c r="D46" s="217" t="s">
        <v>170</v>
      </c>
      <c r="E46" s="217" t="s">
        <v>170</v>
      </c>
      <c r="F46" s="217" t="s">
        <v>170</v>
      </c>
    </row>
    <row r="47" spans="1:13" ht="15.6" hidden="1" x14ac:dyDescent="0.3">
      <c r="A47" t="s">
        <v>138</v>
      </c>
      <c r="B47" s="209" t="s">
        <v>139</v>
      </c>
      <c r="C47" s="209" t="s">
        <v>139</v>
      </c>
      <c r="D47" s="209" t="s">
        <v>139</v>
      </c>
      <c r="E47" s="209" t="s">
        <v>139</v>
      </c>
      <c r="F47" s="209" t="s">
        <v>139</v>
      </c>
    </row>
    <row r="48" spans="1:13" ht="15.6" hidden="1" x14ac:dyDescent="0.3">
      <c r="A48" s="210">
        <v>0</v>
      </c>
      <c r="B48" s="211">
        <v>0</v>
      </c>
      <c r="C48" s="211">
        <v>0</v>
      </c>
      <c r="D48" s="211">
        <v>0</v>
      </c>
      <c r="E48" s="209">
        <v>0</v>
      </c>
      <c r="F48" s="209">
        <v>0</v>
      </c>
    </row>
    <row r="49" spans="1:6" ht="15.6" hidden="1" x14ac:dyDescent="0.3">
      <c r="A49" s="210">
        <v>0.1</v>
      </c>
      <c r="B49" s="211">
        <v>1.5</v>
      </c>
      <c r="C49" s="211">
        <v>1.5</v>
      </c>
      <c r="D49" s="211">
        <v>1.5</v>
      </c>
      <c r="E49" s="209">
        <v>1.5</v>
      </c>
      <c r="F49" s="209">
        <v>1.5</v>
      </c>
    </row>
    <row r="50" spans="1:6" ht="15.6" hidden="1" x14ac:dyDescent="0.3">
      <c r="A50" s="210">
        <v>0.2</v>
      </c>
      <c r="B50" s="211">
        <v>2</v>
      </c>
      <c r="C50" s="211">
        <v>2.1</v>
      </c>
      <c r="D50" s="211">
        <v>2</v>
      </c>
      <c r="E50" s="209">
        <v>2</v>
      </c>
      <c r="F50" s="209">
        <v>2.25</v>
      </c>
    </row>
    <row r="51" spans="1:6" ht="15.6" hidden="1" x14ac:dyDescent="0.3">
      <c r="A51" s="210">
        <v>0.3</v>
      </c>
      <c r="B51" s="211">
        <v>2.6</v>
      </c>
      <c r="C51" s="211">
        <v>2.7</v>
      </c>
      <c r="D51" s="211">
        <v>2.7</v>
      </c>
      <c r="E51" s="209">
        <v>2.6</v>
      </c>
      <c r="F51" s="209">
        <v>3</v>
      </c>
    </row>
    <row r="52" spans="1:6" ht="15.6" hidden="1" x14ac:dyDescent="0.3">
      <c r="A52" s="210">
        <v>0.4</v>
      </c>
      <c r="B52" s="211">
        <v>3.3</v>
      </c>
      <c r="C52" s="211">
        <v>3.4</v>
      </c>
      <c r="D52" s="211">
        <v>3.6</v>
      </c>
      <c r="E52" s="209">
        <v>3.4</v>
      </c>
      <c r="F52" s="209">
        <v>3.75</v>
      </c>
    </row>
    <row r="53" spans="1:6" ht="15.6" hidden="1" x14ac:dyDescent="0.3">
      <c r="A53" s="210">
        <v>0.5</v>
      </c>
      <c r="B53" s="211">
        <v>4.2</v>
      </c>
      <c r="C53" s="211">
        <v>4.4000000000000004</v>
      </c>
      <c r="D53" s="211">
        <v>4.5999999999999996</v>
      </c>
      <c r="E53" s="209">
        <v>4.4000000000000004</v>
      </c>
      <c r="F53" s="209">
        <v>4.75</v>
      </c>
    </row>
    <row r="54" spans="1:6" ht="15.6" hidden="1" x14ac:dyDescent="0.3">
      <c r="A54" s="210">
        <v>0.6</v>
      </c>
      <c r="B54" s="211">
        <v>5.4</v>
      </c>
      <c r="C54" s="211">
        <v>5.5</v>
      </c>
      <c r="D54" s="211">
        <v>5.9</v>
      </c>
      <c r="E54" s="209">
        <v>5.8</v>
      </c>
      <c r="F54" s="209">
        <v>5.75</v>
      </c>
    </row>
    <row r="55" spans="1:6" ht="15.6" hidden="1" x14ac:dyDescent="0.3">
      <c r="A55" s="210">
        <v>0.7</v>
      </c>
      <c r="B55" s="211">
        <v>7.1</v>
      </c>
      <c r="C55" s="211">
        <v>7.4</v>
      </c>
      <c r="D55" s="211">
        <v>7.8</v>
      </c>
      <c r="E55" s="209">
        <v>7.7</v>
      </c>
      <c r="F55" s="209">
        <v>8</v>
      </c>
    </row>
    <row r="56" spans="1:6" ht="15.6" hidden="1" x14ac:dyDescent="0.3">
      <c r="A56" s="210">
        <v>0.8</v>
      </c>
      <c r="B56" s="211">
        <v>10.199999999999999</v>
      </c>
      <c r="C56" s="211">
        <v>10.199999999999999</v>
      </c>
      <c r="D56" s="211">
        <v>11</v>
      </c>
      <c r="E56" s="209">
        <v>11.2</v>
      </c>
      <c r="F56" s="209">
        <v>10</v>
      </c>
    </row>
    <row r="57" spans="1:6" ht="15.6" hidden="1" x14ac:dyDescent="0.3">
      <c r="A57" s="210">
        <v>0.9</v>
      </c>
      <c r="B57" s="213">
        <v>16.3</v>
      </c>
      <c r="C57" s="213">
        <v>14.2</v>
      </c>
      <c r="D57" s="213">
        <v>17.100000000000001</v>
      </c>
      <c r="E57" s="214">
        <v>15.4</v>
      </c>
      <c r="F57" s="214">
        <v>15.5</v>
      </c>
    </row>
    <row r="58" spans="1:6" ht="15.6" hidden="1" x14ac:dyDescent="0.3">
      <c r="A58" s="210">
        <v>1</v>
      </c>
      <c r="B58" s="211">
        <v>35.200000000000003</v>
      </c>
      <c r="C58" s="211">
        <v>34.200000000000003</v>
      </c>
      <c r="D58" s="211">
        <v>40.200000000000003</v>
      </c>
      <c r="E58" s="209">
        <v>34.700000000000003</v>
      </c>
      <c r="F58" s="209">
        <v>23.25</v>
      </c>
    </row>
  </sheetData>
  <sheetProtection algorithmName="SHA-512" hashValue="g3z6nCQ/Rqr0s4oNyIBcK6VGkliy4bResHh5mD81aw/tdngMcJ6kfHJm1KN40Zd48BUP65mrNXeh53qgZj+5zA==" saltValue="mHvVOQ/kLMQ3Mwym6Lj1+Q==" spinCount="100000" sheet="1" objects="1" scenarios="1"/>
  <mergeCells count="3">
    <mergeCell ref="A1:M1"/>
    <mergeCell ref="K12:K13"/>
    <mergeCell ref="L12:L13"/>
  </mergeCells>
  <dataValidations count="1">
    <dataValidation type="list" allowBlank="1" showInputMessage="1" showErrorMessage="1" sqref="C6" xr:uid="{DE8AA751-F56A-4BD9-A961-3A776B65521E}">
      <formula1>$A$36:$A$41</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249977111117893"/>
  </sheetPr>
  <dimension ref="A1:H14"/>
  <sheetViews>
    <sheetView zoomScaleNormal="100" workbookViewId="0">
      <selection activeCell="I14" sqref="I14"/>
    </sheetView>
  </sheetViews>
  <sheetFormatPr defaultColWidth="8.90625" defaultRowHeight="13.8" x14ac:dyDescent="0.3"/>
  <cols>
    <col min="1" max="1" width="3.08984375" style="1" customWidth="1"/>
    <col min="2" max="6" width="8.90625" style="1"/>
    <col min="7" max="7" width="2.81640625" style="1" customWidth="1"/>
    <col min="8" max="8" width="8.90625" style="3"/>
    <col min="9" max="16384" width="8.90625" style="1"/>
  </cols>
  <sheetData>
    <row r="1" spans="1:8" s="9" customFormat="1" ht="18.75" customHeight="1" x14ac:dyDescent="0.25">
      <c r="A1" s="2" t="s">
        <v>35</v>
      </c>
      <c r="B1" s="6"/>
      <c r="C1" s="6"/>
      <c r="D1" s="6"/>
      <c r="E1" s="6"/>
      <c r="F1" s="6"/>
      <c r="G1" s="7"/>
      <c r="H1" s="8"/>
    </row>
    <row r="2" spans="1:8" x14ac:dyDescent="0.3">
      <c r="A2" s="4"/>
      <c r="G2" s="5"/>
    </row>
    <row r="3" spans="1:8" x14ac:dyDescent="0.3">
      <c r="A3" s="10"/>
      <c r="B3" s="22" t="s">
        <v>36</v>
      </c>
      <c r="C3" s="11"/>
      <c r="D3" s="11"/>
      <c r="E3" s="22" t="s">
        <v>37</v>
      </c>
      <c r="F3" s="11"/>
      <c r="G3" s="12"/>
    </row>
    <row r="4" spans="1:8" x14ac:dyDescent="0.3">
      <c r="A4" s="4"/>
      <c r="G4" s="5"/>
    </row>
    <row r="5" spans="1:8" s="19" customFormat="1" ht="69.599999999999994" thickBot="1" x14ac:dyDescent="0.35">
      <c r="A5" s="20"/>
      <c r="B5" s="16" t="s">
        <v>25</v>
      </c>
      <c r="C5" s="16" t="s">
        <v>34</v>
      </c>
      <c r="E5" s="16" t="s">
        <v>5</v>
      </c>
      <c r="F5" s="16" t="s">
        <v>27</v>
      </c>
      <c r="G5" s="17"/>
      <c r="H5" s="18"/>
    </row>
    <row r="6" spans="1:8" x14ac:dyDescent="0.3">
      <c r="A6" s="20"/>
      <c r="B6" s="23">
        <v>40</v>
      </c>
      <c r="C6" s="26">
        <f>'Performance Evaluation'!C40</f>
        <v>0.7</v>
      </c>
      <c r="E6" s="23">
        <v>200</v>
      </c>
      <c r="F6" s="46">
        <f>'Performance Evaluation'!C44</f>
        <v>2</v>
      </c>
      <c r="G6" s="5"/>
      <c r="H6" s="21"/>
    </row>
    <row r="7" spans="1:8" x14ac:dyDescent="0.3">
      <c r="A7" s="20"/>
      <c r="B7" s="24">
        <v>80</v>
      </c>
      <c r="C7" s="26">
        <f>'Performance Evaluation'!D40</f>
        <v>0.65</v>
      </c>
      <c r="E7" s="24">
        <v>800</v>
      </c>
      <c r="F7" s="47">
        <f>'Performance Evaluation'!D44</f>
        <v>4</v>
      </c>
      <c r="G7" s="5"/>
    </row>
    <row r="8" spans="1:8" x14ac:dyDescent="0.3">
      <c r="A8" s="20"/>
      <c r="B8" s="24">
        <v>200</v>
      </c>
      <c r="C8" s="26">
        <f>'Performance Evaluation'!E40</f>
        <v>0.57999999999999996</v>
      </c>
      <c r="E8" s="24">
        <v>1400</v>
      </c>
      <c r="F8" s="47">
        <f>'Performance Evaluation'!E44</f>
        <v>10</v>
      </c>
      <c r="G8" s="5"/>
    </row>
    <row r="9" spans="1:8" x14ac:dyDescent="0.3">
      <c r="A9" s="20"/>
      <c r="B9" s="24">
        <v>400</v>
      </c>
      <c r="C9" s="26">
        <f>'Performance Evaluation'!F40</f>
        <v>0.54</v>
      </c>
      <c r="E9" s="24">
        <v>2000</v>
      </c>
      <c r="F9" s="47">
        <f>'Performance Evaluation'!F44</f>
        <v>15</v>
      </c>
      <c r="G9" s="5"/>
    </row>
    <row r="10" spans="1:8" ht="14.4" thickBot="1" x14ac:dyDescent="0.35">
      <c r="A10" s="20"/>
      <c r="B10" s="24">
        <v>600</v>
      </c>
      <c r="C10" s="26">
        <f>'Performance Evaluation'!G40</f>
        <v>0.44</v>
      </c>
      <c r="E10" s="25">
        <v>2600</v>
      </c>
      <c r="F10" s="48">
        <f>'Performance Evaluation'!G44</f>
        <v>20</v>
      </c>
      <c r="G10" s="5"/>
    </row>
    <row r="11" spans="1:8" x14ac:dyDescent="0.3">
      <c r="A11" s="20"/>
      <c r="B11" s="24">
        <v>1000</v>
      </c>
      <c r="C11" s="26">
        <f>'Performance Evaluation'!H40</f>
        <v>0.38</v>
      </c>
      <c r="G11" s="5"/>
    </row>
    <row r="12" spans="1:8" x14ac:dyDescent="0.3">
      <c r="A12" s="20"/>
      <c r="B12" s="24">
        <v>1400</v>
      </c>
      <c r="C12" s="26">
        <f>'Performance Evaluation'!I40</f>
        <v>0.31</v>
      </c>
      <c r="G12" s="5"/>
    </row>
    <row r="13" spans="1:8" ht="14.4" thickBot="1" x14ac:dyDescent="0.35">
      <c r="A13" s="20"/>
      <c r="B13" s="25">
        <v>1800</v>
      </c>
      <c r="C13" s="27">
        <f>'Performance Evaluation'!J40</f>
        <v>0</v>
      </c>
      <c r="G13" s="5"/>
    </row>
    <row r="14" spans="1:8" ht="14.4" thickBot="1" x14ac:dyDescent="0.35">
      <c r="A14" s="13"/>
      <c r="B14" s="14"/>
      <c r="C14" s="14"/>
      <c r="D14" s="14"/>
      <c r="E14" s="14"/>
      <c r="F14" s="14"/>
      <c r="G14" s="15"/>
    </row>
  </sheetData>
  <sheetProtection algorithmName="SHA-512" hashValue="assNY4dj5WQ33JQgB6aUMDL6kjTSzldlJO4dzZwXs2W+yDu3Kod2+1KHZ/7yM8N1cxoXVhbao1oEl2otQd4q+w==" saltValue="obSPk10UoVp/N5s06WSGYQ==" spinCount="100000" sheet="1" formatCells="0" formatColumns="0" formatRows="0" insertHyperlinks="0" selectLockedCells="1"/>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0" tint="-0.249977111117893"/>
  </sheetPr>
  <dimension ref="A1:S29"/>
  <sheetViews>
    <sheetView workbookViewId="0">
      <selection activeCell="A4" sqref="A4"/>
    </sheetView>
  </sheetViews>
  <sheetFormatPr defaultRowHeight="15" x14ac:dyDescent="0.25"/>
  <cols>
    <col min="4" max="4" width="11" customWidth="1"/>
    <col min="5" max="6" width="15.1796875" bestFit="1" customWidth="1"/>
    <col min="12" max="12" width="50.36328125" style="43" customWidth="1"/>
    <col min="13" max="13" width="14.36328125" style="43" bestFit="1" customWidth="1"/>
    <col min="14" max="14" width="9.1796875" style="43" bestFit="1" customWidth="1"/>
    <col min="15" max="16" width="8.90625" style="43"/>
    <col min="17" max="19" width="8.90625" style="42"/>
  </cols>
  <sheetData>
    <row r="1" spans="1:19" ht="83.4" thickBot="1" x14ac:dyDescent="0.3">
      <c r="A1" s="28" t="s">
        <v>22</v>
      </c>
      <c r="B1" s="29" t="s">
        <v>33</v>
      </c>
      <c r="C1" s="29" t="s">
        <v>21</v>
      </c>
      <c r="D1" s="30" t="s">
        <v>17</v>
      </c>
      <c r="E1" s="30" t="s">
        <v>18</v>
      </c>
      <c r="F1" s="30" t="s">
        <v>7</v>
      </c>
      <c r="G1" s="31" t="s">
        <v>23</v>
      </c>
      <c r="H1" s="30" t="s">
        <v>20</v>
      </c>
      <c r="I1" s="30" t="s">
        <v>38</v>
      </c>
      <c r="J1" s="32" t="s">
        <v>19</v>
      </c>
    </row>
    <row r="2" spans="1:19" ht="15.6" x14ac:dyDescent="0.3">
      <c r="A2" s="33">
        <f>'Performance Evaluation'!C62</f>
        <v>1.5</v>
      </c>
      <c r="B2" s="34">
        <f>'Performance Evaluation'!B62</f>
        <v>0.1</v>
      </c>
      <c r="C2" s="35">
        <f>'Performance Evaluation'!A62</f>
        <v>0.1</v>
      </c>
      <c r="D2" s="158">
        <f>'Performance Evaluation'!D62</f>
        <v>0.6505200000000001</v>
      </c>
      <c r="E2" s="159">
        <f>'Performance Evaluation'!E62</f>
        <v>0.6505200000000001</v>
      </c>
      <c r="F2" s="36">
        <f>'Performance Evaluation'!F62</f>
        <v>34.540884955752219</v>
      </c>
      <c r="G2" s="156">
        <f>'Performance Evaluation'!G62</f>
        <v>0.7</v>
      </c>
      <c r="H2" s="156">
        <f>'Performance Evaluation'!I62</f>
        <v>6.9999999999999993E-2</v>
      </c>
      <c r="I2" s="156">
        <f>B2-H2</f>
        <v>3.0000000000000013E-2</v>
      </c>
      <c r="J2" s="146">
        <f>'Performance Evaluation'!J62</f>
        <v>6.9999999999999993E-2</v>
      </c>
      <c r="L2" s="41" t="str">
        <f>M2&amp;CHAR(10)&amp;$N$2&amp;$O$2&amp;$P$2&amp;$Q$2&amp;" ("&amp;$R$2&amp;$S$2</f>
        <v>Tested vs Design TSS Removal Performance - 
Area 0.2ha; Model SW-1200 (1.2m-D)</v>
      </c>
      <c r="M2" s="41" t="s">
        <v>52</v>
      </c>
      <c r="N2" s="43" t="s">
        <v>48</v>
      </c>
      <c r="O2" s="43">
        <f>'Performance Evaluation'!C21</f>
        <v>0.2</v>
      </c>
      <c r="P2" s="43" t="s">
        <v>50</v>
      </c>
      <c r="Q2" s="42" t="str">
        <f>'Performance Evaluation'!H30</f>
        <v>SW-1200</v>
      </c>
      <c r="R2" s="44">
        <f>'Performance Evaluation'!E34</f>
        <v>1.2</v>
      </c>
      <c r="S2" s="44" t="s">
        <v>49</v>
      </c>
    </row>
    <row r="3" spans="1:19" ht="15.6" x14ac:dyDescent="0.3">
      <c r="A3" s="37">
        <f>'Performance Evaluation'!C63</f>
        <v>2</v>
      </c>
      <c r="B3" s="38">
        <f>'Performance Evaluation'!B63</f>
        <v>0.1</v>
      </c>
      <c r="C3" s="39">
        <f>'Performance Evaluation'!A63</f>
        <v>0.2</v>
      </c>
      <c r="D3" s="160">
        <f>'Performance Evaluation'!D63</f>
        <v>0.86736000000000013</v>
      </c>
      <c r="E3" s="161">
        <f>'Performance Evaluation'!E63</f>
        <v>0.86736000000000013</v>
      </c>
      <c r="F3" s="40">
        <f>'Performance Evaluation'!F63</f>
        <v>46.054513274336294</v>
      </c>
      <c r="G3" s="157">
        <f>'Performance Evaluation'!G63</f>
        <v>0.69243185840707966</v>
      </c>
      <c r="H3" s="157">
        <f>'Performance Evaluation'!I63</f>
        <v>6.9243185840707974E-2</v>
      </c>
      <c r="I3" s="157">
        <f t="shared" ref="I3:I11" si="0">B3-H3</f>
        <v>3.0756814159292031E-2</v>
      </c>
      <c r="J3" s="145">
        <f>'Performance Evaluation'!J63</f>
        <v>0.13924318584070797</v>
      </c>
      <c r="L3" s="41" t="str">
        <f>M3&amp;CHAR(10)&amp;$N$2&amp;$O$2&amp;$P$2&amp;$Q$2&amp;" ("&amp;$R$2&amp;$S$2</f>
        <v>Tested vs Design Scour Performance - 
Area 0.2ha; Model SW-1200 (1.2m-D)</v>
      </c>
      <c r="M3" s="41" t="s">
        <v>53</v>
      </c>
    </row>
    <row r="4" spans="1:19" ht="15.6" x14ac:dyDescent="0.3">
      <c r="A4" s="33">
        <f>'Performance Evaluation'!C64</f>
        <v>2.6</v>
      </c>
      <c r="B4" s="34">
        <f>'Performance Evaluation'!B64</f>
        <v>0.1</v>
      </c>
      <c r="C4" s="35">
        <f>'Performance Evaluation'!A64</f>
        <v>0.30000000000000004</v>
      </c>
      <c r="D4" s="158">
        <f>'Performance Evaluation'!D64</f>
        <v>1.1275680000000001</v>
      </c>
      <c r="E4" s="159">
        <f>'Performance Evaluation'!E64</f>
        <v>1.1275680000000001</v>
      </c>
      <c r="F4" s="36">
        <f>'Performance Evaluation'!F64</f>
        <v>59.870867256637183</v>
      </c>
      <c r="G4" s="156">
        <f>'Performance Evaluation'!G64</f>
        <v>0.67516141592920353</v>
      </c>
      <c r="H4" s="156">
        <f>'Performance Evaluation'!I64</f>
        <v>6.7516141592920353E-2</v>
      </c>
      <c r="I4" s="156">
        <f t="shared" si="0"/>
        <v>3.2483858407079652E-2</v>
      </c>
      <c r="J4" s="146">
        <f>'Performance Evaluation'!J64</f>
        <v>0.20675932743362832</v>
      </c>
      <c r="L4" s="41" t="str">
        <f>M4&amp;CHAR(10)&amp;$N$2&amp;$O$2&amp;$P$2&amp;$Q$2&amp;" ("&amp;$R$2&amp;$S$2</f>
        <v>Overall TSS Removal Summary - 
Area 0.2ha; Model SW-1200 (1.2m-D)</v>
      </c>
      <c r="M4" s="41" t="s">
        <v>51</v>
      </c>
    </row>
    <row r="5" spans="1:19" ht="15.6" x14ac:dyDescent="0.3">
      <c r="A5" s="37">
        <f>'Performance Evaluation'!C65</f>
        <v>3.3</v>
      </c>
      <c r="B5" s="38">
        <f>'Performance Evaluation'!B65</f>
        <v>0.1</v>
      </c>
      <c r="C5" s="39">
        <f>'Performance Evaluation'!A65</f>
        <v>0.4</v>
      </c>
      <c r="D5" s="160">
        <f>'Performance Evaluation'!D65</f>
        <v>1.431144</v>
      </c>
      <c r="E5" s="161">
        <f>'Performance Evaluation'!E65</f>
        <v>1.431144</v>
      </c>
      <c r="F5" s="40">
        <f>'Performance Evaluation'!F65</f>
        <v>75.989946902654879</v>
      </c>
      <c r="G5" s="157">
        <f>'Performance Evaluation'!G65</f>
        <v>0.65501256637168148</v>
      </c>
      <c r="H5" s="157">
        <f>'Performance Evaluation'!I65</f>
        <v>6.5501256637168145E-2</v>
      </c>
      <c r="I5" s="157">
        <f t="shared" si="0"/>
        <v>3.449874336283186E-2</v>
      </c>
      <c r="J5" s="145">
        <f>'Performance Evaluation'!J65</f>
        <v>0.27226058407079645</v>
      </c>
    </row>
    <row r="6" spans="1:19" ht="15.6" x14ac:dyDescent="0.3">
      <c r="A6" s="33">
        <f>'Performance Evaluation'!C66</f>
        <v>4.2</v>
      </c>
      <c r="B6" s="34">
        <f>'Performance Evaluation'!B66</f>
        <v>0.1</v>
      </c>
      <c r="C6" s="35">
        <f>'Performance Evaluation'!A66</f>
        <v>0.5</v>
      </c>
      <c r="D6" s="158">
        <f>'Performance Evaluation'!D66</f>
        <v>1.8214560000000002</v>
      </c>
      <c r="E6" s="159">
        <f>'Performance Evaluation'!E66</f>
        <v>1.8214560000000002</v>
      </c>
      <c r="F6" s="36">
        <f>'Performance Evaluation'!F66</f>
        <v>96.714477876106216</v>
      </c>
      <c r="G6" s="156">
        <f>'Performance Evaluation'!G66</f>
        <v>0.64024988790560478</v>
      </c>
      <c r="H6" s="156">
        <f>'Performance Evaluation'!I66</f>
        <v>6.4024988790560483E-2</v>
      </c>
      <c r="I6" s="156">
        <f t="shared" si="0"/>
        <v>3.5975011209439522E-2</v>
      </c>
      <c r="J6" s="146">
        <f>'Performance Evaluation'!J66</f>
        <v>0.33628557286135696</v>
      </c>
      <c r="L6" s="45" t="str">
        <f>M4&amp;N6</f>
        <v>Overall TSS Removal Summary - 0.611</v>
      </c>
      <c r="M6" s="43" t="s">
        <v>56</v>
      </c>
      <c r="N6" s="147">
        <f>ROUND(J11,3)</f>
        <v>0.61099999999999999</v>
      </c>
    </row>
    <row r="7" spans="1:19" ht="15.6" x14ac:dyDescent="0.3">
      <c r="A7" s="37">
        <f>'Performance Evaluation'!C67</f>
        <v>5.4</v>
      </c>
      <c r="B7" s="38">
        <f>'Performance Evaluation'!B67</f>
        <v>0.1</v>
      </c>
      <c r="C7" s="39">
        <f>'Performance Evaluation'!A67</f>
        <v>0.6</v>
      </c>
      <c r="D7" s="160">
        <f>'Performance Evaluation'!D67</f>
        <v>2.3418720000000004</v>
      </c>
      <c r="E7" s="161">
        <f>'Performance Evaluation'!E67</f>
        <v>2.3418720000000004</v>
      </c>
      <c r="F7" s="40">
        <f>'Performance Evaluation'!F67</f>
        <v>124.34718584070799</v>
      </c>
      <c r="G7" s="157">
        <f>'Performance Evaluation'!G67</f>
        <v>0.624130808259587</v>
      </c>
      <c r="H7" s="157">
        <f>'Performance Evaluation'!I67</f>
        <v>6.24130808259587E-2</v>
      </c>
      <c r="I7" s="157">
        <f t="shared" si="0"/>
        <v>3.7586919174041306E-2</v>
      </c>
      <c r="J7" s="145">
        <f>'Performance Evaluation'!J67</f>
        <v>0.39869865368731566</v>
      </c>
    </row>
    <row r="8" spans="1:19" ht="15.6" x14ac:dyDescent="0.3">
      <c r="A8" s="33">
        <f>'Performance Evaluation'!C68</f>
        <v>7.1</v>
      </c>
      <c r="B8" s="34">
        <f>'Performance Evaluation'!B68</f>
        <v>0.1</v>
      </c>
      <c r="C8" s="35">
        <f>'Performance Evaluation'!A68</f>
        <v>0.7</v>
      </c>
      <c r="D8" s="158">
        <f>'Performance Evaluation'!D68</f>
        <v>3.0791280000000003</v>
      </c>
      <c r="E8" s="159">
        <f>'Performance Evaluation'!E68</f>
        <v>3.0791280000000003</v>
      </c>
      <c r="F8" s="36">
        <f>'Performance Evaluation'!F68</f>
        <v>163.49352212389385</v>
      </c>
      <c r="G8" s="156">
        <f>'Performance Evaluation'!G68</f>
        <v>0.60129544542772861</v>
      </c>
      <c r="H8" s="156">
        <f>'Performance Evaluation'!I68</f>
        <v>6.0129544542772861E-2</v>
      </c>
      <c r="I8" s="156">
        <f t="shared" si="0"/>
        <v>3.9870455457227144E-2</v>
      </c>
      <c r="J8" s="146">
        <f>'Performance Evaluation'!J68</f>
        <v>0.45882819823008852</v>
      </c>
    </row>
    <row r="9" spans="1:19" ht="15.6" x14ac:dyDescent="0.3">
      <c r="A9" s="37">
        <f>'Performance Evaluation'!C69</f>
        <v>10.199999999999999</v>
      </c>
      <c r="B9" s="38">
        <f>'Performance Evaluation'!B69</f>
        <v>0.1</v>
      </c>
      <c r="C9" s="39">
        <f>'Performance Evaluation'!A69</f>
        <v>0.79999999999999993</v>
      </c>
      <c r="D9" s="160">
        <f>'Performance Evaluation'!D69</f>
        <v>4.4235360000000004</v>
      </c>
      <c r="E9" s="161">
        <f>'Performance Evaluation'!E69</f>
        <v>4.4235360000000004</v>
      </c>
      <c r="F9" s="40">
        <f>'Performance Evaluation'!F69</f>
        <v>234.87801769911511</v>
      </c>
      <c r="G9" s="157">
        <f>'Performance Evaluation'!G69</f>
        <v>0.573024396460177</v>
      </c>
      <c r="H9" s="157">
        <f>'Performance Evaluation'!I69</f>
        <v>5.7302439646017701E-2</v>
      </c>
      <c r="I9" s="157">
        <f t="shared" si="0"/>
        <v>4.2697560353982304E-2</v>
      </c>
      <c r="J9" s="145">
        <f>'Performance Evaluation'!J69</f>
        <v>0.51613063787610625</v>
      </c>
    </row>
    <row r="10" spans="1:19" ht="15.6" x14ac:dyDescent="0.3">
      <c r="A10" s="33">
        <f>'Performance Evaluation'!C70</f>
        <v>16.3</v>
      </c>
      <c r="B10" s="34">
        <f>'Performance Evaluation'!B70</f>
        <v>0.1</v>
      </c>
      <c r="C10" s="35">
        <f>'Performance Evaluation'!A70</f>
        <v>0.89999999999999991</v>
      </c>
      <c r="D10" s="158">
        <f>'Performance Evaluation'!D70</f>
        <v>7.0689840000000013</v>
      </c>
      <c r="E10" s="159">
        <f>'Performance Evaluation'!E70</f>
        <v>7.0689840000000013</v>
      </c>
      <c r="F10" s="36">
        <f>'Performance Evaluation'!F70</f>
        <v>375.34428318584082</v>
      </c>
      <c r="G10" s="156">
        <f>'Performance Evaluation'!G70</f>
        <v>0.54493114336283199</v>
      </c>
      <c r="H10" s="156">
        <f>'Performance Evaluation'!I70</f>
        <v>5.4493114336283205E-2</v>
      </c>
      <c r="I10" s="156">
        <f t="shared" si="0"/>
        <v>4.5506885663716801E-2</v>
      </c>
      <c r="J10" s="146">
        <f>'Performance Evaluation'!J70</f>
        <v>0.57062375221238948</v>
      </c>
    </row>
    <row r="11" spans="1:19" ht="15.6" x14ac:dyDescent="0.3">
      <c r="A11" s="37">
        <f>'Performance Evaluation'!C71</f>
        <v>35.200000000000003</v>
      </c>
      <c r="B11" s="38">
        <f>'Performance Evaluation'!B71</f>
        <v>0.1</v>
      </c>
      <c r="C11" s="39">
        <f>'Performance Evaluation'!A71</f>
        <v>0.99999999999999989</v>
      </c>
      <c r="D11" s="160">
        <f>'Performance Evaluation'!D71</f>
        <v>15.265536000000001</v>
      </c>
      <c r="E11" s="161">
        <f>'Performance Evaluation'!E71</f>
        <v>15.265536000000001</v>
      </c>
      <c r="F11" s="40">
        <f>'Performance Evaluation'!F71</f>
        <v>810.55943362831874</v>
      </c>
      <c r="G11" s="157">
        <f>'Performance Evaluation'!G71</f>
        <v>0.40841608495575221</v>
      </c>
      <c r="H11" s="157">
        <f>'Performance Evaluation'!I71</f>
        <v>4.0841608495575221E-2</v>
      </c>
      <c r="I11" s="157">
        <f t="shared" si="0"/>
        <v>5.9158391504424784E-2</v>
      </c>
      <c r="J11" s="145">
        <f>'Performance Evaluation'!J71</f>
        <v>0.61146536070796476</v>
      </c>
    </row>
    <row r="16" spans="1:19" ht="15.6" x14ac:dyDescent="0.3">
      <c r="E16" s="209"/>
      <c r="F16" s="209"/>
    </row>
    <row r="18" spans="4:6" ht="15.6" x14ac:dyDescent="0.3">
      <c r="E18" s="209"/>
      <c r="F18" s="209"/>
    </row>
    <row r="19" spans="4:6" ht="15.6" x14ac:dyDescent="0.3">
      <c r="D19" s="210"/>
      <c r="E19" s="211"/>
      <c r="F19" s="211"/>
    </row>
    <row r="20" spans="4:6" ht="15.6" x14ac:dyDescent="0.3">
      <c r="D20" s="210"/>
      <c r="E20" s="211"/>
      <c r="F20" s="211"/>
    </row>
    <row r="21" spans="4:6" ht="15.6" x14ac:dyDescent="0.3">
      <c r="D21" s="210"/>
      <c r="E21" s="211"/>
      <c r="F21" s="211"/>
    </row>
    <row r="22" spans="4:6" ht="15.6" x14ac:dyDescent="0.3">
      <c r="D22" s="210"/>
      <c r="E22" s="211"/>
      <c r="F22" s="211"/>
    </row>
    <row r="23" spans="4:6" ht="15.6" x14ac:dyDescent="0.3">
      <c r="D23" s="210"/>
      <c r="E23" s="211"/>
      <c r="F23" s="211"/>
    </row>
    <row r="24" spans="4:6" ht="15.6" x14ac:dyDescent="0.3">
      <c r="D24" s="210"/>
      <c r="E24" s="211"/>
      <c r="F24" s="211"/>
    </row>
    <row r="25" spans="4:6" ht="15.6" x14ac:dyDescent="0.3">
      <c r="D25" s="210"/>
      <c r="E25" s="211"/>
      <c r="F25" s="211"/>
    </row>
    <row r="26" spans="4:6" ht="15.6" x14ac:dyDescent="0.3">
      <c r="D26" s="210"/>
      <c r="E26" s="211"/>
      <c r="F26" s="211"/>
    </row>
    <row r="27" spans="4:6" ht="15.6" x14ac:dyDescent="0.3">
      <c r="D27" s="210"/>
      <c r="E27" s="211"/>
      <c r="F27" s="211"/>
    </row>
    <row r="28" spans="4:6" ht="15.6" x14ac:dyDescent="0.3">
      <c r="D28" s="210"/>
      <c r="E28" s="211"/>
      <c r="F28" s="211"/>
    </row>
    <row r="29" spans="4:6" ht="15.6" x14ac:dyDescent="0.3">
      <c r="D29" s="210"/>
      <c r="E29" s="211"/>
      <c r="F29" s="211"/>
    </row>
  </sheetData>
  <sheetProtection algorithmName="SHA-512" hashValue="vmXI8c21jFmmr2MrgcY7eHpRYy25k4QEEyRhnvg7GBy6AAjQPoU6YMIfZlNx94WDPqzYKk4wXWRbkcXTEFVY4Q==" saltValue="T7HqgiozzCUW6lFzYmUh0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Performance Evaluation</vt:lpstr>
      <vt:lpstr>Defaults</vt:lpstr>
      <vt:lpstr>Test Unit Summary</vt:lpstr>
      <vt:lpstr>FIG-Annual Summary</vt:lpstr>
      <vt:lpstr>AnnualPrecip</vt:lpstr>
      <vt:lpstr>Area</vt:lpstr>
      <vt:lpstr>EMC</vt:lpstr>
      <vt:lpstr>'Performance Evaluation'!Print_Area</vt:lpstr>
      <vt:lpstr>'Test Unit Summary'!Print_Area</vt:lpstr>
      <vt:lpstr>'Performance Evaluation'!Print_Titles</vt:lpstr>
      <vt:lpstr>SF</vt:lpstr>
      <vt:lpstr>WetDensity</vt:lpstr>
    </vt:vector>
  </TitlesOfParts>
  <Company>City of Toronto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Shad Hussain</dc:creator>
  <cp:lastModifiedBy>Daniel Filippi</cp:lastModifiedBy>
  <cp:lastPrinted>2020-03-11T20:45:07Z</cp:lastPrinted>
  <dcterms:created xsi:type="dcterms:W3CDTF">2018-10-01T15:45:09Z</dcterms:created>
  <dcterms:modified xsi:type="dcterms:W3CDTF">2022-10-13T15:35:33Z</dcterms:modified>
</cp:coreProperties>
</file>